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rat-O-Matic Football\"/>
    </mc:Choice>
  </mc:AlternateContent>
  <xr:revisionPtr revIDLastSave="0" documentId="8_{2596902A-B090-4739-B475-460E0AA62B73}" xr6:coauthVersionLast="47" xr6:coauthVersionMax="47" xr10:uidLastSave="{00000000-0000-0000-0000-000000000000}"/>
  <bookViews>
    <workbookView xWindow="-120" yWindow="-120" windowWidth="29040" windowHeight="15720" activeTab="1" xr2:uid="{06A9F41D-DC63-4321-A777-DFB6E47222AF}"/>
  </bookViews>
  <sheets>
    <sheet name="2025 AW Standings" sheetId="2" r:id="rId1"/>
    <sheet name="2025 AW Schedule" sheetId="1" r:id="rId2"/>
  </sheets>
  <definedNames>
    <definedName name="_xlnm._FilterDatabase" localSheetId="1" hidden="1">'2025 AW Schedule'!$A$1:$I$241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2" l="1"/>
  <c r="G20" i="2"/>
  <c r="I22" i="2"/>
  <c r="G22" i="2"/>
  <c r="I31" i="2"/>
  <c r="G31" i="2"/>
  <c r="I29" i="2"/>
  <c r="G29" i="2"/>
  <c r="I52" i="2"/>
  <c r="G52" i="2"/>
  <c r="I51" i="2"/>
  <c r="G51" i="2"/>
  <c r="I64" i="2"/>
  <c r="G64" i="2"/>
  <c r="I61" i="2"/>
  <c r="G61" i="2"/>
  <c r="I55" i="2"/>
  <c r="G55" i="2"/>
  <c r="I54" i="2"/>
  <c r="G54" i="2"/>
  <c r="I32" i="2"/>
  <c r="G32" i="2"/>
  <c r="I12" i="2"/>
  <c r="G12" i="2"/>
  <c r="I44" i="2"/>
  <c r="G44" i="2"/>
  <c r="I9" i="2"/>
  <c r="G9" i="2"/>
  <c r="I33" i="2"/>
  <c r="G33" i="2"/>
  <c r="I43" i="2"/>
  <c r="G43" i="2"/>
  <c r="I45" i="2"/>
  <c r="G45" i="2"/>
  <c r="I30" i="2"/>
  <c r="G30" i="2"/>
  <c r="I42" i="2"/>
  <c r="G42" i="2"/>
  <c r="I19" i="2"/>
  <c r="G19" i="2"/>
  <c r="I13" i="2"/>
  <c r="G13" i="2"/>
  <c r="I53" i="2"/>
  <c r="G53" i="2"/>
  <c r="I23" i="2"/>
  <c r="G23" i="2"/>
  <c r="I63" i="2"/>
  <c r="G63" i="2"/>
  <c r="I11" i="2"/>
  <c r="G11" i="2"/>
  <c r="I41" i="2"/>
  <c r="G41" i="2"/>
  <c r="I62" i="2"/>
  <c r="G62" i="2"/>
  <c r="I65" i="2"/>
  <c r="G65" i="2"/>
  <c r="I10" i="2"/>
  <c r="G10" i="2"/>
  <c r="I21" i="2"/>
  <c r="G21" i="2"/>
  <c r="J12" i="2" l="1"/>
  <c r="H61" i="2"/>
  <c r="H11" i="2"/>
  <c r="H62" i="2"/>
  <c r="J43" i="2"/>
  <c r="H43" i="2"/>
  <c r="H63" i="2"/>
  <c r="J55" i="2"/>
  <c r="H55" i="2"/>
  <c r="J62" i="2"/>
  <c r="H41" i="2"/>
  <c r="J23" i="2"/>
  <c r="H23" i="2"/>
  <c r="J10" i="2"/>
  <c r="H10" i="2"/>
  <c r="J13" i="2"/>
  <c r="J22" i="2"/>
  <c r="H22" i="2"/>
  <c r="E22" i="2"/>
  <c r="E23" i="2"/>
  <c r="J65" i="2"/>
  <c r="H65" i="2"/>
  <c r="H13" i="2"/>
  <c r="E13" i="2"/>
  <c r="J11" i="2"/>
  <c r="E11" i="2"/>
  <c r="H12" i="2"/>
  <c r="J9" i="2"/>
  <c r="H9" i="2"/>
  <c r="J42" i="2"/>
  <c r="H42" i="2"/>
  <c r="J44" i="2"/>
  <c r="E55" i="2"/>
  <c r="J54" i="2"/>
  <c r="H54" i="2"/>
  <c r="E54" i="2"/>
  <c r="J64" i="2"/>
  <c r="H64" i="2"/>
  <c r="E64" i="2"/>
  <c r="J61" i="2"/>
  <c r="E61" i="2"/>
  <c r="E62" i="2"/>
  <c r="J63" i="2"/>
  <c r="E63" i="2"/>
  <c r="E65" i="2"/>
  <c r="E12" i="2"/>
  <c r="E9" i="2"/>
  <c r="J41" i="2"/>
  <c r="E41" i="2"/>
  <c r="E42" i="2"/>
  <c r="E43" i="2"/>
  <c r="D67" i="2"/>
  <c r="C67" i="2"/>
  <c r="E19" i="2"/>
  <c r="E20" i="2"/>
  <c r="E21" i="2"/>
  <c r="E10" i="2"/>
  <c r="K61" i="2" l="1"/>
  <c r="K62" i="2"/>
  <c r="K41" i="2"/>
  <c r="K13" i="2"/>
  <c r="K23" i="2"/>
  <c r="K22" i="2"/>
  <c r="K54" i="2"/>
  <c r="K11" i="2"/>
  <c r="K55" i="2"/>
  <c r="K42" i="2"/>
  <c r="K63" i="2"/>
  <c r="K12" i="2"/>
  <c r="K64" i="2"/>
  <c r="K65" i="2"/>
  <c r="K9" i="2"/>
  <c r="K43" i="2"/>
  <c r="J52" i="2"/>
  <c r="H52" i="2"/>
  <c r="J21" i="2"/>
  <c r="J33" i="2"/>
  <c r="H33" i="2"/>
  <c r="J19" i="2"/>
  <c r="H19" i="2"/>
  <c r="J20" i="2"/>
  <c r="J53" i="2"/>
  <c r="H53" i="2"/>
  <c r="E52" i="2"/>
  <c r="E53" i="2"/>
  <c r="E33" i="2"/>
  <c r="J30" i="2"/>
  <c r="H30" i="2"/>
  <c r="E30" i="2"/>
  <c r="H29" i="2"/>
  <c r="B67" i="2"/>
  <c r="J51" i="2"/>
  <c r="H51" i="2"/>
  <c r="E51" i="2"/>
  <c r="J45" i="2"/>
  <c r="H45" i="2"/>
  <c r="E45" i="2"/>
  <c r="H44" i="2"/>
  <c r="E44" i="2"/>
  <c r="J31" i="2"/>
  <c r="H31" i="2"/>
  <c r="E31" i="2"/>
  <c r="J29" i="2"/>
  <c r="E29" i="2"/>
  <c r="J32" i="2"/>
  <c r="H32" i="2"/>
  <c r="E32" i="2"/>
  <c r="H20" i="2"/>
  <c r="H21" i="2"/>
  <c r="I67" i="2"/>
  <c r="K30" i="2" l="1"/>
  <c r="G67" i="2"/>
  <c r="H67" i="2" s="1"/>
  <c r="K33" i="2"/>
  <c r="K19" i="2"/>
  <c r="K52" i="2"/>
  <c r="K53" i="2"/>
  <c r="K10" i="2"/>
  <c r="K20" i="2"/>
  <c r="E67" i="2"/>
  <c r="K29" i="2"/>
  <c r="K21" i="2"/>
  <c r="J67" i="2"/>
  <c r="K51" i="2"/>
  <c r="K45" i="2"/>
  <c r="K44" i="2"/>
  <c r="K31" i="2"/>
  <c r="K32" i="2"/>
  <c r="K67" i="2" l="1"/>
</calcChain>
</file>

<file path=xl/sharedStrings.xml><?xml version="1.0" encoding="utf-8"?>
<sst xmlns="http://schemas.openxmlformats.org/spreadsheetml/2006/main" count="754" uniqueCount="163">
  <si>
    <t>Quarter</t>
  </si>
  <si>
    <t>Week</t>
  </si>
  <si>
    <t>Visiting Team</t>
  </si>
  <si>
    <t>Home Team</t>
  </si>
  <si>
    <t>Cleveland</t>
  </si>
  <si>
    <t>New York-NYJ</t>
  </si>
  <si>
    <t>Carolina</t>
  </si>
  <si>
    <t>Hamilton</t>
  </si>
  <si>
    <t>Buffalo</t>
  </si>
  <si>
    <t>Los Angeles-LAR</t>
  </si>
  <si>
    <t>Philadelphia-PHI</t>
  </si>
  <si>
    <t>New Orleans-NOV</t>
  </si>
  <si>
    <t>Tampa Bay</t>
  </si>
  <si>
    <t>Los Angeles-LAC</t>
  </si>
  <si>
    <t>Atlanta</t>
  </si>
  <si>
    <t>Southern California</t>
  </si>
  <si>
    <t>Houston-HOU</t>
  </si>
  <si>
    <t>Seattle</t>
  </si>
  <si>
    <t>Montreal</t>
  </si>
  <si>
    <t>Grand Rapids</t>
  </si>
  <si>
    <t>Oklahoma</t>
  </si>
  <si>
    <t>New England</t>
  </si>
  <si>
    <t>New Orleans-NOS</t>
  </si>
  <si>
    <t>Houston-HOO</t>
  </si>
  <si>
    <t>Shreveport</t>
  </si>
  <si>
    <t>Dallas</t>
  </si>
  <si>
    <t>Philadelphia-PHS</t>
  </si>
  <si>
    <t>St. Louis-STL</t>
  </si>
  <si>
    <t>New York-NYG</t>
  </si>
  <si>
    <t>Oakland</t>
  </si>
  <si>
    <t>St. Louis-SLC</t>
  </si>
  <si>
    <t>Detroit</t>
  </si>
  <si>
    <t>Phoenix</t>
  </si>
  <si>
    <t>Score</t>
  </si>
  <si>
    <t>Difference</t>
  </si>
  <si>
    <t>Date Played</t>
  </si>
  <si>
    <t>Games highlighted in yellow have been played</t>
  </si>
  <si>
    <t>American Conference</t>
  </si>
  <si>
    <t>Shula Division</t>
  </si>
  <si>
    <t>Team</t>
  </si>
  <si>
    <t>W</t>
  </si>
  <si>
    <t>L</t>
  </si>
  <si>
    <t>T</t>
  </si>
  <si>
    <t>Pct</t>
  </si>
  <si>
    <t>GBL</t>
  </si>
  <si>
    <t>PF</t>
  </si>
  <si>
    <t>Avg PF</t>
  </si>
  <si>
    <t>PA</t>
  </si>
  <si>
    <t>Avg PA</t>
  </si>
  <si>
    <t>Diff</t>
  </si>
  <si>
    <t>Division</t>
  </si>
  <si>
    <t>Playoffs Status</t>
  </si>
  <si>
    <t>Montreal ALOUETTES</t>
  </si>
  <si>
    <t>---</t>
  </si>
  <si>
    <t>Houston OILERS</t>
  </si>
  <si>
    <t>New Orleans VOODOO</t>
  </si>
  <si>
    <t>Phoenix CARDINALS</t>
  </si>
  <si>
    <t>Noll Division</t>
  </si>
  <si>
    <t>Oakland RAIDERS</t>
  </si>
  <si>
    <t>Grand Rapids RAMPAGE</t>
  </si>
  <si>
    <t>St. Louis CARDINALS</t>
  </si>
  <si>
    <t>New England PATRIOTS</t>
  </si>
  <si>
    <t>Philadelphia STARS</t>
  </si>
  <si>
    <t>Stram Division</t>
  </si>
  <si>
    <t>New York GIANTS</t>
  </si>
  <si>
    <t>New York JETS</t>
  </si>
  <si>
    <t>Southern California SUN</t>
  </si>
  <si>
    <t>Houston TEXANS</t>
  </si>
  <si>
    <t>St. Louis RAMS</t>
  </si>
  <si>
    <t>National Conference</t>
  </si>
  <si>
    <t>Lombardi Division</t>
  </si>
  <si>
    <t>Los Angeles CHARGERS</t>
  </si>
  <si>
    <t>Atlanta FALCONS</t>
  </si>
  <si>
    <t>Los Angeles RAMS</t>
  </si>
  <si>
    <t>Dallas COWBOYS</t>
  </si>
  <si>
    <t>New Orleans SAINTS</t>
  </si>
  <si>
    <t>Halas Division</t>
  </si>
  <si>
    <t>Philadelphia EAGLES</t>
  </si>
  <si>
    <t>Shreveport STEAMER</t>
  </si>
  <si>
    <t>Oklahoma OUTLAWS</t>
  </si>
  <si>
    <t>Tampa Bay BUCCANEERS</t>
  </si>
  <si>
    <t>Walsh Division</t>
  </si>
  <si>
    <t>Cleveland BROWNS</t>
  </si>
  <si>
    <t>Carolina PANTHERS</t>
  </si>
  <si>
    <t>Detroit LIONS</t>
  </si>
  <si>
    <t>Hamilton TIGER-CATS</t>
  </si>
  <si>
    <t>Seattle SEAHAWKS</t>
  </si>
  <si>
    <t>Totals</t>
  </si>
  <si>
    <t>Buffalo BILLS</t>
  </si>
  <si>
    <t>PLAYOFFS</t>
  </si>
  <si>
    <t>AFC Wild Card Game #1</t>
  </si>
  <si>
    <t>AFC Wild Card Game #2</t>
  </si>
  <si>
    <t>NFC Wild Card Game #1</t>
  </si>
  <si>
    <t>NFC Wild Card Game #2</t>
  </si>
  <si>
    <t>AFC Divisional Game #1</t>
  </si>
  <si>
    <t>AFC Divisional Game #2</t>
  </si>
  <si>
    <t>NFC Divisional Game #1</t>
  </si>
  <si>
    <t>NFC Divisional Game #2</t>
  </si>
  <si>
    <t>AFC Conference Championship</t>
  </si>
  <si>
    <t>NFC Conference Championship</t>
  </si>
  <si>
    <t>Cincinnati</t>
  </si>
  <si>
    <t>Cincinnati BENGALS</t>
  </si>
  <si>
    <t>21 (OT)</t>
  </si>
  <si>
    <t>13 (OT)</t>
  </si>
  <si>
    <t>23 (OT)</t>
  </si>
  <si>
    <t>22 (OT)</t>
  </si>
  <si>
    <t>14 (OT)</t>
  </si>
  <si>
    <t>17 (OT)</t>
  </si>
  <si>
    <t>Eliminated</t>
  </si>
  <si>
    <t>1</t>
  </si>
  <si>
    <t>4-4</t>
  </si>
  <si>
    <t>3-5</t>
  </si>
  <si>
    <t>7-1</t>
  </si>
  <si>
    <t>5</t>
  </si>
  <si>
    <t>Clinched Lombardi Division Title</t>
  </si>
  <si>
    <t>2-6</t>
  </si>
  <si>
    <t>6-2</t>
  </si>
  <si>
    <t>5-3</t>
  </si>
  <si>
    <t>8</t>
  </si>
  <si>
    <t>Clinched Halas Division Title</t>
  </si>
  <si>
    <t>28 (OT)</t>
  </si>
  <si>
    <t>8-0</t>
  </si>
  <si>
    <t>Clinched Noll Division Title</t>
  </si>
  <si>
    <t>0-8</t>
  </si>
  <si>
    <t>3</t>
  </si>
  <si>
    <t>7</t>
  </si>
  <si>
    <t>Clinched Shula Division Title</t>
  </si>
  <si>
    <t>2</t>
  </si>
  <si>
    <t>Clinched Walsh Division Title</t>
  </si>
  <si>
    <t>Clinched the #1 seed in the NFC playoffs.</t>
  </si>
  <si>
    <t>Clinched the #2 seed in the NFC playoffs.</t>
  </si>
  <si>
    <t>Clinched the #3 seed in the NFC playoffs by virtue of a 9-3 conference record.</t>
  </si>
  <si>
    <t>Clinched the #4 seed in the NFC playoffs by virtue of an 8-4 conference record.</t>
  </si>
  <si>
    <t>6</t>
  </si>
  <si>
    <t>4</t>
  </si>
  <si>
    <t>13</t>
  </si>
  <si>
    <t>15</t>
  </si>
  <si>
    <t>Clinched Wildcard Berth</t>
  </si>
  <si>
    <t>Clinched Stram Division Title</t>
  </si>
  <si>
    <t>Clinched the #5 seed in the NFC playoffs.</t>
  </si>
  <si>
    <t>Clinched the #6 seed in the NFC playoffs.</t>
  </si>
  <si>
    <t>Clinched the #1 seed in the AFC playoffs by virtue of a 10-2 conference record.</t>
  </si>
  <si>
    <t>Clinched the #2 seed in the AFC playoffs by virtue of a 9-3 conference record.</t>
  </si>
  <si>
    <t>Clinched the #3 seed in the AFC playoffs by virtue of a 10-2 conference record.</t>
  </si>
  <si>
    <t>Clinched the #4 seed in the AFC playoffs by virtue of a 9-3 conference record.</t>
  </si>
  <si>
    <t>Clinched the #5 seed in the AFC playoffs by virtue of a 9-3 conference record.</t>
  </si>
  <si>
    <t>Clinched the #6 seed in the AFC playoffs by virtue of a 7-5 conference record.</t>
  </si>
  <si>
    <t>FINAL 2025 Autumn Wind Standings</t>
  </si>
  <si>
    <t>Los Angeles-LAR (#6)</t>
  </si>
  <si>
    <t>Houston-HOO (#3)</t>
  </si>
  <si>
    <t>Houston-HOU (#5)</t>
  </si>
  <si>
    <t>St. Louis-STL (#4)</t>
  </si>
  <si>
    <t>Montreal (#6)</t>
  </si>
  <si>
    <t>Seattle (#3)</t>
  </si>
  <si>
    <t>St. Louis-SLC (#5)</t>
  </si>
  <si>
    <t>Oklahoma (#4)</t>
  </si>
  <si>
    <t>Tampa Bay (#1)</t>
  </si>
  <si>
    <t>Grand Rapids (#2)</t>
  </si>
  <si>
    <t>Detroit (#1)</t>
  </si>
  <si>
    <t>Cleveland (#2)</t>
  </si>
  <si>
    <t>OOPER BOWL XXII (Played at neutral site)</t>
  </si>
  <si>
    <t>Houston-HOO (AFC)</t>
  </si>
  <si>
    <t>Seattle (NFC)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</si>
</sst>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#.000"/>
    <numFmt numFmtId="166" formatCode="0.00_);[Red]\(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ourier New"/>
      <family val="3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 Black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10" fillId="0" borderId="0"/>
    <xf numFmtId="0" fontId="7" fillId="0" borderId="0"/>
    <xf numFmtId="0" fontId="10" fillId="0" borderId="0"/>
  </cellStyleXfs>
  <cellXfs count="62">
    <xf numFmtId="0" fontId="0" fillId="0" borderId="0" xfId="0"/>
    <xf numFmtId="49" fontId="2" fillId="0" borderId="0" xfId="1" applyNumberFormat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vertical="center" wrapText="1"/>
    </xf>
    <xf numFmtId="0" fontId="1" fillId="0" borderId="0" xfId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6" fillId="2" borderId="0" xfId="2" applyFont="1" applyFill="1"/>
    <xf numFmtId="0" fontId="8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10" fillId="0" borderId="0" xfId="3" applyFont="1"/>
    <xf numFmtId="0" fontId="7" fillId="0" borderId="0" xfId="3"/>
    <xf numFmtId="165" fontId="9" fillId="0" borderId="0" xfId="3" applyNumberFormat="1" applyFont="1" applyAlignment="1">
      <alignment horizontal="centerContinuous"/>
    </xf>
    <xf numFmtId="49" fontId="9" fillId="0" borderId="0" xfId="3" applyNumberFormat="1" applyFont="1" applyAlignment="1">
      <alignment horizontal="center"/>
    </xf>
    <xf numFmtId="2" fontId="9" fillId="0" borderId="0" xfId="3" applyNumberFormat="1" applyFont="1" applyAlignment="1">
      <alignment horizontal="centerContinuous"/>
    </xf>
    <xf numFmtId="166" fontId="9" fillId="0" borderId="0" xfId="3" applyNumberFormat="1" applyFont="1" applyAlignment="1">
      <alignment horizontal="centerContinuous"/>
    </xf>
    <xf numFmtId="49" fontId="10" fillId="0" borderId="0" xfId="3" applyNumberFormat="1" applyFont="1" applyAlignment="1">
      <alignment horizontal="center"/>
    </xf>
    <xf numFmtId="0" fontId="11" fillId="0" borderId="0" xfId="3" applyFont="1" applyAlignment="1">
      <alignment horizontal="centerContinuous"/>
    </xf>
    <xf numFmtId="0" fontId="9" fillId="0" borderId="0" xfId="3" applyFont="1"/>
    <xf numFmtId="165" fontId="9" fillId="0" borderId="0" xfId="3" applyNumberFormat="1" applyFont="1"/>
    <xf numFmtId="2" fontId="9" fillId="0" borderId="0" xfId="3" applyNumberFormat="1" applyFont="1"/>
    <xf numFmtId="166" fontId="9" fillId="0" borderId="0" xfId="3" applyNumberFormat="1" applyFont="1"/>
    <xf numFmtId="0" fontId="9" fillId="0" borderId="0" xfId="3" applyFont="1" applyAlignment="1">
      <alignment horizontal="center"/>
    </xf>
    <xf numFmtId="165" fontId="9" fillId="0" borderId="0" xfId="3" applyNumberFormat="1" applyFont="1" applyAlignment="1">
      <alignment horizontal="center"/>
    </xf>
    <xf numFmtId="2" fontId="9" fillId="0" borderId="0" xfId="3" applyNumberFormat="1" applyFont="1" applyAlignment="1">
      <alignment horizontal="center"/>
    </xf>
    <xf numFmtId="166" fontId="9" fillId="0" borderId="0" xfId="3" applyNumberFormat="1" applyFont="1" applyAlignment="1">
      <alignment horizontal="center"/>
    </xf>
    <xf numFmtId="1" fontId="10" fillId="0" borderId="0" xfId="3" applyNumberFormat="1" applyFont="1"/>
    <xf numFmtId="165" fontId="10" fillId="0" borderId="0" xfId="3" applyNumberFormat="1" applyFont="1"/>
    <xf numFmtId="2" fontId="10" fillId="0" borderId="0" xfId="3" applyNumberFormat="1" applyFont="1"/>
    <xf numFmtId="166" fontId="10" fillId="0" borderId="0" xfId="3" applyNumberFormat="1" applyFont="1"/>
    <xf numFmtId="0" fontId="10" fillId="0" borderId="0" xfId="3" applyFont="1" applyAlignment="1">
      <alignment horizontal="centerContinuous"/>
    </xf>
    <xf numFmtId="0" fontId="10" fillId="0" borderId="0" xfId="3" applyFont="1" applyAlignment="1">
      <alignment horizontal="center"/>
    </xf>
    <xf numFmtId="165" fontId="10" fillId="0" borderId="0" xfId="3" applyNumberFormat="1" applyFont="1" applyAlignment="1">
      <alignment horizontal="center"/>
    </xf>
    <xf numFmtId="166" fontId="10" fillId="0" borderId="0" xfId="3" applyNumberFormat="1" applyFont="1" applyAlignment="1">
      <alignment horizontal="center"/>
    </xf>
    <xf numFmtId="2" fontId="10" fillId="0" borderId="0" xfId="3" applyNumberFormat="1" applyFont="1" applyAlignment="1">
      <alignment horizontal="center"/>
    </xf>
    <xf numFmtId="0" fontId="10" fillId="0" borderId="0" xfId="5" applyFont="1"/>
    <xf numFmtId="1" fontId="9" fillId="0" borderId="0" xfId="3" applyNumberFormat="1" applyFont="1"/>
    <xf numFmtId="38" fontId="9" fillId="0" borderId="0" xfId="3" applyNumberFormat="1" applyFont="1"/>
    <xf numFmtId="0" fontId="10" fillId="0" borderId="0" xfId="4" applyAlignment="1">
      <alignment wrapText="1"/>
    </xf>
    <xf numFmtId="0" fontId="1" fillId="0" borderId="0" xfId="1" applyAlignment="1">
      <alignment horizontal="centerContinuous"/>
    </xf>
    <xf numFmtId="0" fontId="3" fillId="0" borderId="0" xfId="1" applyFont="1" applyAlignment="1">
      <alignment horizontal="center" vertical="center" wrapText="1"/>
    </xf>
    <xf numFmtId="0" fontId="8" fillId="0" borderId="0" xfId="6" applyFont="1" applyAlignment="1">
      <alignment horizontal="centerContinuous"/>
    </xf>
    <xf numFmtId="0" fontId="4" fillId="0" borderId="0" xfId="1" applyFont="1" applyAlignment="1">
      <alignment horizontal="centerContinuous" vertical="center" wrapText="1"/>
    </xf>
    <xf numFmtId="164" fontId="3" fillId="0" borderId="0" xfId="1" applyNumberFormat="1" applyFont="1" applyAlignment="1">
      <alignment horizontal="center"/>
    </xf>
    <xf numFmtId="0" fontId="3" fillId="0" borderId="0" xfId="1" applyFont="1"/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/>
    </xf>
    <xf numFmtId="164" fontId="1" fillId="2" borderId="0" xfId="1" applyNumberFormat="1" applyFill="1" applyAlignment="1">
      <alignment horizontal="center"/>
    </xf>
    <xf numFmtId="0" fontId="10" fillId="2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 wrapText="1"/>
    </xf>
    <xf numFmtId="0" fontId="8" fillId="0" borderId="0" xfId="3" applyFont="1"/>
    <xf numFmtId="165" fontId="8" fillId="0" borderId="0" xfId="3" applyNumberFormat="1" applyFont="1"/>
    <xf numFmtId="49" fontId="8" fillId="0" borderId="0" xfId="3" applyNumberFormat="1" applyFont="1" applyAlignment="1">
      <alignment horizontal="center"/>
    </xf>
    <xf numFmtId="2" fontId="8" fillId="0" borderId="0" xfId="3" applyNumberFormat="1" applyFont="1"/>
    <xf numFmtId="166" fontId="8" fillId="0" borderId="0" xfId="3" applyNumberFormat="1" applyFont="1"/>
    <xf numFmtId="0" fontId="8" fillId="0" borderId="0" xfId="4" applyFont="1" applyAlignment="1">
      <alignment wrapText="1"/>
    </xf>
    <xf numFmtId="0" fontId="12" fillId="0" borderId="0" xfId="3" applyFont="1"/>
    <xf numFmtId="164" fontId="3" fillId="2" borderId="0" xfId="1" applyNumberFormat="1" applyFont="1" applyFill="1" applyAlignment="1">
      <alignment horizontal="center"/>
    </xf>
    <xf numFmtId="0" fontId="3" fillId="2" borderId="0" xfId="1" applyFont="1" applyFill="1"/>
  </cellXfs>
  <cellStyles count="7">
    <cellStyle name="Normal" xfId="0" builtinId="0"/>
    <cellStyle name="Normal 2" xfId="3" xr:uid="{688CAC77-7F49-4E89-A257-EDFCDE81362C}"/>
    <cellStyle name="Normal 3" xfId="6" xr:uid="{29D7090C-A8DF-4E8E-BCFE-A1F34F973933}"/>
    <cellStyle name="Normal 90" xfId="5" xr:uid="{523922E7-90D7-4700-9D03-B468A7336B11}"/>
    <cellStyle name="Normal 92 4" xfId="4" xr:uid="{D42BDC44-B08D-46DD-B508-49C49A7F7BDC}"/>
    <cellStyle name="Normal 93" xfId="1" xr:uid="{5279BA6E-DA32-4DF9-AFAE-5B341E3A9E8A}"/>
    <cellStyle name="Normal 93 5" xfId="2" xr:uid="{14327D07-2234-4AB9-AE6B-28F019E675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E6A1E-2547-4CC2-833F-05A8B3FD94DF}">
  <sheetPr>
    <pageSetUpPr fitToPage="1"/>
  </sheetPr>
  <dimension ref="A1:N71"/>
  <sheetViews>
    <sheetView workbookViewId="0">
      <selection activeCell="A69" sqref="A69"/>
    </sheetView>
  </sheetViews>
  <sheetFormatPr defaultColWidth="9.140625" defaultRowHeight="15" x14ac:dyDescent="0.3"/>
  <cols>
    <col min="1" max="1" width="24.28515625" style="19" bestFit="1" customWidth="1"/>
    <col min="2" max="4" width="4.7109375" style="19" customWidth="1"/>
    <col min="5" max="5" width="7.5703125" style="20" customWidth="1"/>
    <col min="6" max="6" width="6" style="14" customWidth="1"/>
    <col min="7" max="7" width="7.85546875" style="19" customWidth="1"/>
    <col min="8" max="8" width="12.140625" style="21" bestFit="1" customWidth="1"/>
    <col min="9" max="9" width="7.85546875" style="19" customWidth="1"/>
    <col min="10" max="10" width="9.7109375" style="21" bestFit="1" customWidth="1"/>
    <col min="11" max="11" width="8.28515625" style="22" customWidth="1"/>
    <col min="12" max="12" width="10.42578125" style="17" bestFit="1" customWidth="1"/>
    <col min="13" max="13" width="31.28515625" style="11" bestFit="1" customWidth="1"/>
    <col min="14" max="14" width="67.7109375" style="11" bestFit="1" customWidth="1"/>
    <col min="15" max="16384" width="9.140625" style="12"/>
  </cols>
  <sheetData>
    <row r="1" spans="1:14" x14ac:dyDescent="0.3">
      <c r="A1" s="9" t="s">
        <v>147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4" ht="9.9499999999999993" customHeight="1" x14ac:dyDescent="0.3">
      <c r="A2" s="10"/>
      <c r="B2" s="10"/>
      <c r="C2" s="10"/>
      <c r="D2" s="10"/>
      <c r="E2" s="13"/>
      <c r="G2" s="10"/>
      <c r="H2" s="15"/>
      <c r="I2" s="10"/>
      <c r="J2" s="15"/>
      <c r="K2" s="16"/>
    </row>
    <row r="3" spans="1:14" x14ac:dyDescent="0.3">
      <c r="A3" s="10" t="s">
        <v>37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4" ht="9.9499999999999993" customHeight="1" x14ac:dyDescent="0.3"/>
    <row r="5" spans="1:14" x14ac:dyDescent="0.3">
      <c r="A5" s="9" t="s">
        <v>38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4" ht="9.9499999999999993" customHeight="1" x14ac:dyDescent="0.3"/>
    <row r="7" spans="1:14" ht="15" customHeight="1" x14ac:dyDescent="0.3">
      <c r="A7" s="23" t="s">
        <v>39</v>
      </c>
      <c r="B7" s="23" t="s">
        <v>40</v>
      </c>
      <c r="C7" s="23" t="s">
        <v>41</v>
      </c>
      <c r="D7" s="23" t="s">
        <v>42</v>
      </c>
      <c r="E7" s="24" t="s">
        <v>43</v>
      </c>
      <c r="F7" s="14" t="s">
        <v>44</v>
      </c>
      <c r="G7" s="23" t="s">
        <v>45</v>
      </c>
      <c r="H7" s="25" t="s">
        <v>46</v>
      </c>
      <c r="I7" s="23" t="s">
        <v>47</v>
      </c>
      <c r="J7" s="25" t="s">
        <v>48</v>
      </c>
      <c r="K7" s="26" t="s">
        <v>49</v>
      </c>
      <c r="L7" s="14" t="s">
        <v>50</v>
      </c>
      <c r="M7" s="19" t="s">
        <v>51</v>
      </c>
    </row>
    <row r="8" spans="1:14" ht="15" customHeight="1" x14ac:dyDescent="0.3">
      <c r="A8" s="23"/>
      <c r="B8" s="23"/>
      <c r="C8" s="23"/>
      <c r="D8" s="23"/>
      <c r="E8" s="24"/>
      <c r="G8" s="23"/>
      <c r="H8" s="25"/>
      <c r="I8" s="23"/>
      <c r="J8" s="25"/>
      <c r="K8" s="26"/>
    </row>
    <row r="9" spans="1:14" x14ac:dyDescent="0.3">
      <c r="A9" s="58" t="s">
        <v>54</v>
      </c>
      <c r="B9" s="53">
        <v>11</v>
      </c>
      <c r="C9" s="53">
        <v>5</v>
      </c>
      <c r="D9" s="53">
        <v>0</v>
      </c>
      <c r="E9" s="54">
        <f>((B9+(D9*0.5))/(B9+C9+D9))</f>
        <v>0.6875</v>
      </c>
      <c r="F9" s="55" t="s">
        <v>53</v>
      </c>
      <c r="G9" s="53">
        <f>24+30+24+31+24+23+28+31+31+17+13+31+10+17+24+20</f>
        <v>378</v>
      </c>
      <c r="H9" s="56">
        <f>G9/(B9+C9+D9)</f>
        <v>23.625</v>
      </c>
      <c r="I9" s="53">
        <f>21+9+3+3+7+10+10+27+34+33+26+7+34+30+17+17</f>
        <v>288</v>
      </c>
      <c r="J9" s="56">
        <f>I9/(B9+C9+D9)</f>
        <v>18</v>
      </c>
      <c r="K9" s="57">
        <f>H9-J9</f>
        <v>5.625</v>
      </c>
      <c r="L9" s="55" t="s">
        <v>116</v>
      </c>
      <c r="M9" s="53" t="s">
        <v>126</v>
      </c>
      <c r="N9" s="59" t="s">
        <v>143</v>
      </c>
    </row>
    <row r="10" spans="1:14" x14ac:dyDescent="0.3">
      <c r="A10" s="58" t="s">
        <v>67</v>
      </c>
      <c r="B10" s="53">
        <v>10</v>
      </c>
      <c r="C10" s="53">
        <v>6</v>
      </c>
      <c r="D10" s="53">
        <v>0</v>
      </c>
      <c r="E10" s="54">
        <f>((B10+(D10*0.5))/(B10+C10+D10))</f>
        <v>0.625</v>
      </c>
      <c r="F10" s="55" t="s">
        <v>109</v>
      </c>
      <c r="G10" s="53">
        <f>44+30+33+12+24+30+41+31+34+30+19+33+20+34+33+39</f>
        <v>487</v>
      </c>
      <c r="H10" s="56">
        <f>G10/(B10+C10+D10)</f>
        <v>30.4375</v>
      </c>
      <c r="I10" s="53">
        <f>20+20+38+31+27+37+9+3+31+28+35+21+30+10+21+18</f>
        <v>379</v>
      </c>
      <c r="J10" s="56">
        <f>I10/(B10+C10+D10)</f>
        <v>23.6875</v>
      </c>
      <c r="K10" s="57">
        <f>H10-J10</f>
        <v>6.75</v>
      </c>
      <c r="L10" s="55" t="s">
        <v>112</v>
      </c>
      <c r="M10" s="53" t="s">
        <v>137</v>
      </c>
      <c r="N10" s="59" t="s">
        <v>145</v>
      </c>
    </row>
    <row r="11" spans="1:14" x14ac:dyDescent="0.3">
      <c r="A11" s="39" t="s">
        <v>64</v>
      </c>
      <c r="B11" s="11">
        <v>6</v>
      </c>
      <c r="C11" s="11">
        <v>10</v>
      </c>
      <c r="D11" s="11">
        <v>0</v>
      </c>
      <c r="E11" s="28">
        <f>((B11+(D11*0.5))/(B11+C11+D11))</f>
        <v>0.375</v>
      </c>
      <c r="F11" s="17" t="s">
        <v>113</v>
      </c>
      <c r="G11" s="11">
        <f>21+6+34+9+34+26+10+37+28+6+22+31+37+18+21+3</f>
        <v>343</v>
      </c>
      <c r="H11" s="29">
        <f>G11/(B11+C11+D11)</f>
        <v>21.4375</v>
      </c>
      <c r="I11" s="11">
        <f>24+27+17+30+38+20+16+23+30+24+17+17+34+39+31+26</f>
        <v>413</v>
      </c>
      <c r="J11" s="29">
        <f>I11/(B11+C11+D11)</f>
        <v>25.8125</v>
      </c>
      <c r="K11" s="30">
        <f>H11-J11</f>
        <v>-4.375</v>
      </c>
      <c r="L11" s="17" t="s">
        <v>115</v>
      </c>
      <c r="M11" s="11" t="s">
        <v>108</v>
      </c>
    </row>
    <row r="12" spans="1:14" x14ac:dyDescent="0.3">
      <c r="A12" s="39" t="s">
        <v>77</v>
      </c>
      <c r="B12" s="11">
        <v>5</v>
      </c>
      <c r="C12" s="11">
        <v>11</v>
      </c>
      <c r="D12" s="11">
        <v>0</v>
      </c>
      <c r="E12" s="28">
        <f>((B12+(D12*0.5))/(B12+C12+D12))</f>
        <v>0.3125</v>
      </c>
      <c r="F12" s="17" t="s">
        <v>133</v>
      </c>
      <c r="G12" s="11">
        <f>20+26+38+17+27+35+17+21+21+17+7+10+31+7+17+14</f>
        <v>325</v>
      </c>
      <c r="H12" s="29">
        <f>G12/(B12+C12+D12)</f>
        <v>20.3125</v>
      </c>
      <c r="I12" s="11">
        <f>44+25+21+10+34+16+20+22+33+31+31+17+21+29+20+27</f>
        <v>401</v>
      </c>
      <c r="J12" s="29">
        <f>I12/(B12+C12+D12)</f>
        <v>25.0625</v>
      </c>
      <c r="K12" s="30">
        <f>H12-J12</f>
        <v>-4.75</v>
      </c>
      <c r="L12" s="17" t="s">
        <v>115</v>
      </c>
      <c r="M12" s="11" t="s">
        <v>108</v>
      </c>
    </row>
    <row r="13" spans="1:14" x14ac:dyDescent="0.3">
      <c r="A13" s="39" t="s">
        <v>85</v>
      </c>
      <c r="B13" s="11">
        <v>3</v>
      </c>
      <c r="C13" s="11">
        <v>13</v>
      </c>
      <c r="D13" s="11">
        <v>0</v>
      </c>
      <c r="E13" s="28">
        <f>((B13+(D13*0.5))/(B13+C13+D13))</f>
        <v>0.1875</v>
      </c>
      <c r="F13" s="17" t="s">
        <v>118</v>
      </c>
      <c r="G13" s="11">
        <f>27+19+3+10+17+17+13+7+35+17+14+21+17+21+17+10</f>
        <v>265</v>
      </c>
      <c r="H13" s="29">
        <f>G13/(B13+C13+D13)</f>
        <v>16.5625</v>
      </c>
      <c r="I13" s="11">
        <f>6+21+24+17+41+14+24+20+19+22+40+29+24+33+19+21</f>
        <v>374</v>
      </c>
      <c r="J13" s="29">
        <f>I13/(B13+C13+D13)</f>
        <v>23.375</v>
      </c>
      <c r="K13" s="30">
        <f>H13-J13</f>
        <v>-6.8125</v>
      </c>
      <c r="L13" s="17" t="s">
        <v>111</v>
      </c>
      <c r="M13" s="11" t="s">
        <v>108</v>
      </c>
    </row>
    <row r="14" spans="1:14" ht="9.9499999999999993" customHeight="1" x14ac:dyDescent="0.3">
      <c r="A14" s="11"/>
      <c r="B14" s="11"/>
      <c r="C14" s="11"/>
      <c r="D14" s="11"/>
      <c r="E14" s="28"/>
      <c r="F14" s="17"/>
      <c r="G14" s="11"/>
      <c r="H14" s="29"/>
      <c r="I14" s="11"/>
      <c r="J14" s="29"/>
      <c r="K14" s="30"/>
    </row>
    <row r="15" spans="1:14" x14ac:dyDescent="0.3">
      <c r="A15" s="9" t="s">
        <v>57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14" ht="9.9499999999999993" customHeight="1" x14ac:dyDescent="0.3">
      <c r="A16" s="11"/>
      <c r="B16" s="11"/>
      <c r="C16" s="11"/>
      <c r="D16" s="11"/>
      <c r="E16" s="28"/>
      <c r="F16" s="17"/>
      <c r="G16" s="11"/>
      <c r="H16" s="30"/>
      <c r="I16" s="11"/>
      <c r="J16" s="30"/>
      <c r="K16" s="30"/>
    </row>
    <row r="17" spans="1:14" x14ac:dyDescent="0.3">
      <c r="A17" s="23" t="s">
        <v>39</v>
      </c>
      <c r="B17" s="23" t="s">
        <v>40</v>
      </c>
      <c r="C17" s="23" t="s">
        <v>41</v>
      </c>
      <c r="D17" s="23" t="s">
        <v>42</v>
      </c>
      <c r="E17" s="24" t="s">
        <v>43</v>
      </c>
      <c r="F17" s="14" t="s">
        <v>44</v>
      </c>
      <c r="G17" s="23" t="s">
        <v>45</v>
      </c>
      <c r="H17" s="26" t="s">
        <v>46</v>
      </c>
      <c r="I17" s="23" t="s">
        <v>47</v>
      </c>
      <c r="J17" s="26" t="s">
        <v>48</v>
      </c>
      <c r="K17" s="26" t="s">
        <v>49</v>
      </c>
      <c r="L17" s="14" t="s">
        <v>50</v>
      </c>
      <c r="M17" s="19" t="s">
        <v>51</v>
      </c>
    </row>
    <row r="18" spans="1:14" ht="9.9499999999999993" customHeight="1" x14ac:dyDescent="0.3">
      <c r="A18" s="32"/>
      <c r="B18" s="32"/>
      <c r="C18" s="32"/>
      <c r="D18" s="32"/>
      <c r="E18" s="33"/>
      <c r="F18" s="17"/>
      <c r="G18" s="32"/>
      <c r="H18" s="34"/>
      <c r="I18" s="32"/>
      <c r="J18" s="34"/>
      <c r="K18" s="34"/>
    </row>
    <row r="19" spans="1:14" ht="16.149999999999999" customHeight="1" x14ac:dyDescent="0.3">
      <c r="A19" s="58" t="s">
        <v>80</v>
      </c>
      <c r="B19" s="53">
        <v>12</v>
      </c>
      <c r="C19" s="53">
        <v>4</v>
      </c>
      <c r="D19" s="53">
        <v>0</v>
      </c>
      <c r="E19" s="54">
        <f>((B19+(D19*0.5))/(B19+C19+D19))</f>
        <v>0.75</v>
      </c>
      <c r="F19" s="55" t="s">
        <v>53</v>
      </c>
      <c r="G19" s="53">
        <f>21+31+20+26+34+31+22+24+24+24+27+24+31+22+34+23</f>
        <v>418</v>
      </c>
      <c r="H19" s="56">
        <f>G19/(B19+C19+D19)</f>
        <v>26.125</v>
      </c>
      <c r="I19" s="53">
        <f>35+17+19+10+20+21+9+13+6+6+30+21+18+34+33+24</f>
        <v>316</v>
      </c>
      <c r="J19" s="56">
        <f>I19/(B19+C19+D19)</f>
        <v>19.75</v>
      </c>
      <c r="K19" s="57">
        <f>H19-J19</f>
        <v>6.375</v>
      </c>
      <c r="L19" s="55" t="s">
        <v>121</v>
      </c>
      <c r="M19" s="53" t="s">
        <v>122</v>
      </c>
      <c r="N19" s="59" t="s">
        <v>141</v>
      </c>
    </row>
    <row r="20" spans="1:14" x14ac:dyDescent="0.3">
      <c r="A20" s="58" t="s">
        <v>73</v>
      </c>
      <c r="B20" s="53">
        <v>10</v>
      </c>
      <c r="C20" s="53">
        <v>6</v>
      </c>
      <c r="D20" s="53">
        <v>0</v>
      </c>
      <c r="E20" s="54">
        <f>((B20+(D20*0.5))/(B20+C20+D20))</f>
        <v>0.625</v>
      </c>
      <c r="F20" s="55" t="s">
        <v>127</v>
      </c>
      <c r="G20" s="53">
        <f>17+26+34+31+24+22+28+14+29+27+21+28+23+22+31+20</f>
        <v>397</v>
      </c>
      <c r="H20" s="56">
        <f>G20/(B20+C20+D20)</f>
        <v>24.8125</v>
      </c>
      <c r="I20" s="53">
        <f>31+24+33+27+31+21+21+28+21+24+24+26+20+31+28+27</f>
        <v>417</v>
      </c>
      <c r="J20" s="56">
        <f>I20/(B20+C20+D20)</f>
        <v>26.0625</v>
      </c>
      <c r="K20" s="57">
        <f>H20-J20</f>
        <v>-1.25</v>
      </c>
      <c r="L20" s="55" t="s">
        <v>111</v>
      </c>
      <c r="M20" s="53" t="s">
        <v>137</v>
      </c>
      <c r="N20" s="59" t="s">
        <v>146</v>
      </c>
    </row>
    <row r="21" spans="1:14" x14ac:dyDescent="0.3">
      <c r="A21" s="39" t="s">
        <v>61</v>
      </c>
      <c r="B21" s="11">
        <v>7</v>
      </c>
      <c r="C21" s="11">
        <v>9</v>
      </c>
      <c r="D21" s="11">
        <v>0</v>
      </c>
      <c r="E21" s="28">
        <f>((B21+(D21*0.5))/(B21+C21+D21))</f>
        <v>0.4375</v>
      </c>
      <c r="F21" s="17" t="s">
        <v>113</v>
      </c>
      <c r="G21" s="11">
        <f>13+31+21+17+7+31+9+17+6+20+34+20+17+18+20+31</f>
        <v>312</v>
      </c>
      <c r="H21" s="29">
        <f>G21/(B21+C21+D21)</f>
        <v>19.5</v>
      </c>
      <c r="I21" s="11">
        <f>20+26+38+3+24+24+25+20+24+16+10+0+21+31+23+27</f>
        <v>332</v>
      </c>
      <c r="J21" s="29">
        <f>I21/(B21+C21+D21)</f>
        <v>20.75</v>
      </c>
      <c r="K21" s="30">
        <f>H21-J21</f>
        <v>-1.25</v>
      </c>
      <c r="L21" s="17" t="s">
        <v>110</v>
      </c>
      <c r="M21" s="11" t="s">
        <v>108</v>
      </c>
    </row>
    <row r="22" spans="1:14" x14ac:dyDescent="0.3">
      <c r="A22" s="39" t="s">
        <v>101</v>
      </c>
      <c r="B22" s="11">
        <v>5</v>
      </c>
      <c r="C22" s="11">
        <v>11</v>
      </c>
      <c r="D22" s="11">
        <v>0</v>
      </c>
      <c r="E22" s="28">
        <f>((B22+(D22*0.5))/(B22+C22+D22))</f>
        <v>0.3125</v>
      </c>
      <c r="F22" s="17" t="s">
        <v>125</v>
      </c>
      <c r="G22" s="11">
        <f>7+17+17+10+9+20+16+28+28+34+24+0+34+20+33+27</f>
        <v>324</v>
      </c>
      <c r="H22" s="29">
        <f>G22/(B22+C22+D22)</f>
        <v>20.25</v>
      </c>
      <c r="I22" s="11">
        <f>41+31+31+26+41+17+38+17+24+31+27+20+37+31+34+20</f>
        <v>466</v>
      </c>
      <c r="J22" s="29">
        <f>I22/(B22+C22+D22)</f>
        <v>29.125</v>
      </c>
      <c r="K22" s="30">
        <f>H22-J22</f>
        <v>-8.875</v>
      </c>
      <c r="L22" s="17" t="s">
        <v>111</v>
      </c>
      <c r="M22" s="11" t="s">
        <v>108</v>
      </c>
    </row>
    <row r="23" spans="1:14" x14ac:dyDescent="0.3">
      <c r="A23" s="39" t="s">
        <v>75</v>
      </c>
      <c r="B23" s="11">
        <v>4</v>
      </c>
      <c r="C23" s="11">
        <v>12</v>
      </c>
      <c r="D23" s="11">
        <v>0</v>
      </c>
      <c r="E23" s="28">
        <f>((B23+(D23*0.5))/(B23+C23+D23))</f>
        <v>0.25</v>
      </c>
      <c r="F23" s="17" t="s">
        <v>118</v>
      </c>
      <c r="G23" s="11">
        <f>3+19+14+27+13+20+3+16+24+20+16+18+27+34+31+31</f>
        <v>316</v>
      </c>
      <c r="H23" s="29">
        <f>G23/(B23+C23+D23)</f>
        <v>19.75</v>
      </c>
      <c r="I23" s="11">
        <f>31+20+29+31+20+34+31+9+28+27+20+28+31+30+20+22</f>
        <v>411</v>
      </c>
      <c r="J23" s="29">
        <f>I23/(B23+C23+D23)</f>
        <v>25.6875</v>
      </c>
      <c r="K23" s="30">
        <f>H23-J23</f>
        <v>-5.9375</v>
      </c>
      <c r="L23" s="17" t="s">
        <v>115</v>
      </c>
      <c r="M23" s="11" t="s">
        <v>108</v>
      </c>
    </row>
    <row r="24" spans="1:14" ht="9.9499999999999993" customHeight="1" x14ac:dyDescent="0.3">
      <c r="A24" s="11"/>
      <c r="B24" s="11"/>
      <c r="C24" s="11"/>
      <c r="D24" s="11"/>
      <c r="E24" s="28"/>
      <c r="F24" s="17"/>
      <c r="G24" s="11"/>
      <c r="H24" s="30"/>
      <c r="I24" s="11"/>
      <c r="J24" s="30"/>
      <c r="K24" s="30"/>
    </row>
    <row r="25" spans="1:14" x14ac:dyDescent="0.3">
      <c r="A25" s="9" t="s">
        <v>63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1:14" ht="9.9499999999999993" customHeight="1" x14ac:dyDescent="0.3">
      <c r="A26" s="11"/>
      <c r="B26" s="11"/>
      <c r="C26" s="11"/>
      <c r="D26" s="11"/>
      <c r="E26" s="28"/>
      <c r="F26" s="17"/>
      <c r="G26" s="11"/>
      <c r="H26" s="30"/>
      <c r="I26" s="11"/>
      <c r="J26" s="30"/>
      <c r="K26" s="30"/>
    </row>
    <row r="27" spans="1:14" x14ac:dyDescent="0.3">
      <c r="A27" s="23" t="s">
        <v>39</v>
      </c>
      <c r="B27" s="23" t="s">
        <v>40</v>
      </c>
      <c r="C27" s="23" t="s">
        <v>41</v>
      </c>
      <c r="D27" s="23" t="s">
        <v>42</v>
      </c>
      <c r="E27" s="24" t="s">
        <v>43</v>
      </c>
      <c r="F27" s="14" t="s">
        <v>44</v>
      </c>
      <c r="G27" s="23" t="s">
        <v>45</v>
      </c>
      <c r="H27" s="26" t="s">
        <v>46</v>
      </c>
      <c r="I27" s="23" t="s">
        <v>47</v>
      </c>
      <c r="J27" s="26" t="s">
        <v>48</v>
      </c>
      <c r="K27" s="26" t="s">
        <v>49</v>
      </c>
      <c r="L27" s="14" t="s">
        <v>50</v>
      </c>
      <c r="M27" s="19" t="s">
        <v>51</v>
      </c>
    </row>
    <row r="28" spans="1:14" ht="9.9499999999999993" customHeight="1" x14ac:dyDescent="0.3">
      <c r="A28" s="32"/>
      <c r="B28" s="32"/>
      <c r="C28" s="27"/>
      <c r="D28" s="32"/>
      <c r="E28" s="33"/>
      <c r="F28" s="17"/>
      <c r="G28" s="32"/>
      <c r="H28" s="34"/>
      <c r="I28" s="32"/>
      <c r="J28" s="34"/>
      <c r="K28" s="34"/>
    </row>
    <row r="29" spans="1:14" x14ac:dyDescent="0.3">
      <c r="A29" s="58" t="s">
        <v>59</v>
      </c>
      <c r="B29" s="53">
        <v>12</v>
      </c>
      <c r="C29" s="53">
        <v>4</v>
      </c>
      <c r="D29" s="53">
        <v>0</v>
      </c>
      <c r="E29" s="54">
        <f>((B29+(D29*0.5))/(B29+C29+D29))</f>
        <v>0.75</v>
      </c>
      <c r="F29" s="55" t="s">
        <v>53</v>
      </c>
      <c r="G29" s="53">
        <f>24+13+10+31+20+25+17+10+17+30+35+17+27+30+21+30</f>
        <v>357</v>
      </c>
      <c r="H29" s="56">
        <f>G29/(B29+C29+D29)</f>
        <v>22.3125</v>
      </c>
      <c r="I29" s="53">
        <f>20+6+13+16+13+9+14+13+31+23+37+10+15+6+10+27</f>
        <v>263</v>
      </c>
      <c r="J29" s="56">
        <f>I29/(B29+C29+D29)</f>
        <v>16.4375</v>
      </c>
      <c r="K29" s="57">
        <f>H29-J29</f>
        <v>5.875</v>
      </c>
      <c r="L29" s="55" t="s">
        <v>117</v>
      </c>
      <c r="M29" s="53" t="s">
        <v>138</v>
      </c>
      <c r="N29" s="59" t="s">
        <v>142</v>
      </c>
    </row>
    <row r="30" spans="1:14" x14ac:dyDescent="0.3">
      <c r="A30" s="58" t="s">
        <v>68</v>
      </c>
      <c r="B30" s="53">
        <v>11</v>
      </c>
      <c r="C30" s="53">
        <v>5</v>
      </c>
      <c r="D30" s="53">
        <v>0</v>
      </c>
      <c r="E30" s="54">
        <f>((B30+(D30*0.5))/(B30+C30+D30))</f>
        <v>0.6875</v>
      </c>
      <c r="F30" s="55" t="s">
        <v>109</v>
      </c>
      <c r="G30" s="53">
        <f>17+27+35+24+37+31+21+33+23+10+31+28+10+15+38+29</f>
        <v>409</v>
      </c>
      <c r="H30" s="56">
        <f>G30/(B30+C30+D30)</f>
        <v>25.5625</v>
      </c>
      <c r="I30" s="53">
        <f>34+10+21+26+30+26+19+17+6+31+17+21+17+27+17+21</f>
        <v>340</v>
      </c>
      <c r="J30" s="56">
        <f>I30/(B30+C30+D30)</f>
        <v>21.25</v>
      </c>
      <c r="K30" s="57">
        <f>H30-J30</f>
        <v>4.3125</v>
      </c>
      <c r="L30" s="55" t="s">
        <v>112</v>
      </c>
      <c r="M30" s="53" t="s">
        <v>137</v>
      </c>
      <c r="N30" s="59" t="s">
        <v>144</v>
      </c>
    </row>
    <row r="31" spans="1:14" x14ac:dyDescent="0.3">
      <c r="A31" s="39" t="s">
        <v>56</v>
      </c>
      <c r="B31" s="11">
        <v>8</v>
      </c>
      <c r="C31" s="11">
        <v>8</v>
      </c>
      <c r="D31" s="11">
        <v>0</v>
      </c>
      <c r="E31" s="28">
        <f>((B31+(D31*0.5))/(B31+C31+D31))</f>
        <v>0.5</v>
      </c>
      <c r="F31" s="17" t="s">
        <v>134</v>
      </c>
      <c r="G31" s="11">
        <f>34+31+25+17+10+19+42+17+17+28+26+37+30+38+16+27</f>
        <v>414</v>
      </c>
      <c r="H31" s="29">
        <f>G31/(B31+C31+D31)</f>
        <v>25.875</v>
      </c>
      <c r="I31" s="11">
        <f>21+17+26+27+23+21+19+33+24+18+24+35+21+25+23+30</f>
        <v>387</v>
      </c>
      <c r="J31" s="29">
        <f>I31/(B31+C31+D31)</f>
        <v>24.1875</v>
      </c>
      <c r="K31" s="30">
        <f>H31-J31</f>
        <v>1.6875</v>
      </c>
      <c r="L31" s="17" t="s">
        <v>111</v>
      </c>
      <c r="M31" s="11" t="s">
        <v>108</v>
      </c>
    </row>
    <row r="32" spans="1:14" x14ac:dyDescent="0.3">
      <c r="A32" s="39" t="s">
        <v>62</v>
      </c>
      <c r="B32" s="11">
        <v>7</v>
      </c>
      <c r="C32" s="11">
        <v>9</v>
      </c>
      <c r="D32" s="11">
        <v>0</v>
      </c>
      <c r="E32" s="28">
        <f>((B32+(D32*0.5))/(B32+C32+D32))</f>
        <v>0.4375</v>
      </c>
      <c r="F32" s="17" t="s">
        <v>113</v>
      </c>
      <c r="G32" s="11">
        <f>10+13+21+27+14+23+14+31+6+10+19+26+13+26+16+23</f>
        <v>292</v>
      </c>
      <c r="H32" s="29">
        <f>G32/(B32+C32+D32)</f>
        <v>18.25</v>
      </c>
      <c r="I32" s="11">
        <f>27+10+19+17+17+37+17+10+23+34+7+28+20+16+24+16</f>
        <v>322</v>
      </c>
      <c r="J32" s="29">
        <f>I32/(B32+C32+D32)</f>
        <v>20.125</v>
      </c>
      <c r="K32" s="30">
        <f>H32-J32</f>
        <v>-1.875</v>
      </c>
      <c r="L32" s="17" t="s">
        <v>117</v>
      </c>
      <c r="M32" s="11" t="s">
        <v>108</v>
      </c>
    </row>
    <row r="33" spans="1:14" x14ac:dyDescent="0.3">
      <c r="A33" s="39" t="s">
        <v>66</v>
      </c>
      <c r="B33" s="11">
        <v>4</v>
      </c>
      <c r="C33" s="11">
        <v>12</v>
      </c>
      <c r="D33" s="11">
        <v>0</v>
      </c>
      <c r="E33" s="28">
        <f>((B33+(D33*0.5))/(B33+C33+D33))</f>
        <v>0.25</v>
      </c>
      <c r="F33" s="17" t="s">
        <v>118</v>
      </c>
      <c r="G33" s="11">
        <f>38+6+19+31+27+27+21+10+23+21+13+30+21+25+21+16</f>
        <v>349</v>
      </c>
      <c r="H33" s="29">
        <f>G33/(B33+C33+D33)</f>
        <v>21.8125</v>
      </c>
      <c r="I33" s="11">
        <f>33+13+27+17+31+16+38+31+30+28+16+27+30+38+29+26</f>
        <v>430</v>
      </c>
      <c r="J33" s="29">
        <f>I33/(B33+C33+D33)</f>
        <v>26.875</v>
      </c>
      <c r="K33" s="30">
        <f>H33-J33</f>
        <v>-5.0625</v>
      </c>
      <c r="L33" s="17" t="s">
        <v>123</v>
      </c>
      <c r="M33" s="11" t="s">
        <v>108</v>
      </c>
    </row>
    <row r="34" spans="1:14" x14ac:dyDescent="0.3">
      <c r="A34" s="11"/>
      <c r="B34" s="11"/>
      <c r="C34" s="11"/>
      <c r="D34" s="11"/>
      <c r="E34" s="28"/>
      <c r="F34" s="17"/>
      <c r="G34" s="11"/>
      <c r="H34" s="29"/>
      <c r="I34" s="11"/>
      <c r="J34" s="29"/>
      <c r="K34" s="30"/>
    </row>
    <row r="35" spans="1:14" x14ac:dyDescent="0.3">
      <c r="A35" s="10" t="s">
        <v>69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1:14" ht="9.9499999999999993" customHeight="1" x14ac:dyDescent="0.3">
      <c r="A36" s="11"/>
      <c r="B36" s="11"/>
      <c r="C36" s="11"/>
      <c r="D36" s="11"/>
      <c r="E36" s="28"/>
      <c r="F36" s="17"/>
      <c r="G36" s="11"/>
      <c r="H36" s="29"/>
      <c r="I36" s="11"/>
      <c r="J36" s="29"/>
      <c r="K36" s="30"/>
    </row>
    <row r="37" spans="1:14" x14ac:dyDescent="0.3">
      <c r="A37" s="9" t="s">
        <v>70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</row>
    <row r="38" spans="1:14" ht="9.9499999999999993" customHeight="1" x14ac:dyDescent="0.3">
      <c r="A38" s="11"/>
      <c r="B38" s="11"/>
      <c r="C38" s="11"/>
      <c r="D38" s="11"/>
      <c r="E38" s="28"/>
      <c r="F38" s="17"/>
      <c r="G38" s="11"/>
      <c r="H38" s="29"/>
      <c r="I38" s="11"/>
      <c r="J38" s="29"/>
      <c r="K38" s="30"/>
    </row>
    <row r="39" spans="1:14" x14ac:dyDescent="0.3">
      <c r="A39" s="23" t="s">
        <v>39</v>
      </c>
      <c r="B39" s="23" t="s">
        <v>40</v>
      </c>
      <c r="C39" s="23" t="s">
        <v>41</v>
      </c>
      <c r="D39" s="23" t="s">
        <v>42</v>
      </c>
      <c r="E39" s="24" t="s">
        <v>43</v>
      </c>
      <c r="F39" s="14" t="s">
        <v>44</v>
      </c>
      <c r="G39" s="23" t="s">
        <v>45</v>
      </c>
      <c r="H39" s="25" t="s">
        <v>46</v>
      </c>
      <c r="I39" s="23" t="s">
        <v>47</v>
      </c>
      <c r="J39" s="25" t="s">
        <v>48</v>
      </c>
      <c r="K39" s="26" t="s">
        <v>49</v>
      </c>
      <c r="L39" s="14" t="s">
        <v>50</v>
      </c>
      <c r="M39" s="19" t="s">
        <v>51</v>
      </c>
    </row>
    <row r="40" spans="1:14" ht="9.9499999999999993" customHeight="1" x14ac:dyDescent="0.3">
      <c r="A40" s="32"/>
      <c r="B40" s="32"/>
      <c r="C40" s="32"/>
      <c r="D40" s="32"/>
      <c r="E40" s="33"/>
      <c r="F40" s="17"/>
      <c r="G40" s="32"/>
      <c r="H40" s="35"/>
      <c r="I40" s="32"/>
      <c r="J40" s="35"/>
      <c r="K40" s="34"/>
    </row>
    <row r="41" spans="1:14" x14ac:dyDescent="0.3">
      <c r="A41" s="58" t="s">
        <v>86</v>
      </c>
      <c r="B41" s="53">
        <v>12</v>
      </c>
      <c r="C41" s="53">
        <v>4</v>
      </c>
      <c r="D41" s="53">
        <v>0</v>
      </c>
      <c r="E41" s="54">
        <f>((B41+(D41*0.5))/(B41+C41+D41))</f>
        <v>0.75</v>
      </c>
      <c r="F41" s="55" t="s">
        <v>53</v>
      </c>
      <c r="G41" s="53">
        <f>18+30+27+23+16+23+12+19+25+33+29+40+30+38+48+30</f>
        <v>441</v>
      </c>
      <c r="H41" s="56">
        <f>G41/(B41+C41+D41)</f>
        <v>27.5625</v>
      </c>
      <c r="I41" s="53">
        <f>21+21+17+20+35+10+25+23+3+17+17+14+20+9+17+14</f>
        <v>283</v>
      </c>
      <c r="J41" s="56">
        <f>I41/(B41+C41+D41)</f>
        <v>17.6875</v>
      </c>
      <c r="K41" s="57">
        <f>H41-J41</f>
        <v>9.875</v>
      </c>
      <c r="L41" s="55" t="s">
        <v>112</v>
      </c>
      <c r="M41" s="53" t="s">
        <v>114</v>
      </c>
      <c r="N41" s="59" t="s">
        <v>131</v>
      </c>
    </row>
    <row r="42" spans="1:14" x14ac:dyDescent="0.3">
      <c r="A42" s="58" t="s">
        <v>79</v>
      </c>
      <c r="B42" s="53">
        <v>12</v>
      </c>
      <c r="C42" s="53">
        <v>4</v>
      </c>
      <c r="D42" s="53">
        <v>0</v>
      </c>
      <c r="E42" s="54">
        <f>((B42+(D42*0.5))/(B42+C42+D42))</f>
        <v>0.75</v>
      </c>
      <c r="F42" s="55" t="s">
        <v>53</v>
      </c>
      <c r="G42" s="53">
        <f>21+21+31+35+35+22+16+20+20+19+41+22+41+26+27+29</f>
        <v>426</v>
      </c>
      <c r="H42" s="56">
        <f>G42/(B42+C42+D42)</f>
        <v>26.625</v>
      </c>
      <c r="I42" s="53">
        <f>18+30+12+21+27+19+24+7+23+24+13+15+10+3+21+7</f>
        <v>274</v>
      </c>
      <c r="J42" s="56">
        <f>I42/(B42+C42+D42)</f>
        <v>17.125</v>
      </c>
      <c r="K42" s="57">
        <f>H42-J42</f>
        <v>9.5</v>
      </c>
      <c r="L42" s="55" t="s">
        <v>116</v>
      </c>
      <c r="M42" s="53" t="s">
        <v>137</v>
      </c>
      <c r="N42" s="59" t="s">
        <v>132</v>
      </c>
    </row>
    <row r="43" spans="1:14" x14ac:dyDescent="0.3">
      <c r="A43" s="58" t="s">
        <v>52</v>
      </c>
      <c r="B43" s="53">
        <v>9</v>
      </c>
      <c r="C43" s="53">
        <v>7</v>
      </c>
      <c r="D43" s="53">
        <v>0</v>
      </c>
      <c r="E43" s="54">
        <f>((B43+(D43*0.5))/(B43+C43+D43))</f>
        <v>0.5625</v>
      </c>
      <c r="F43" s="55" t="s">
        <v>124</v>
      </c>
      <c r="G43" s="53">
        <f>17+41+16+20+27+16+34+41+3+31+26+24+24+10+14+21</f>
        <v>365</v>
      </c>
      <c r="H43" s="56">
        <f>G43/(B43+C43+D43)</f>
        <v>22.8125</v>
      </c>
      <c r="I43" s="53">
        <f>14+31+13+23+35+10+27+17+25+28+13+34+17+41+30+24</f>
        <v>382</v>
      </c>
      <c r="J43" s="56">
        <f>I43/(B43+C43+D43)</f>
        <v>23.875</v>
      </c>
      <c r="K43" s="57">
        <f>H43-J43</f>
        <v>-1.0625</v>
      </c>
      <c r="L43" s="55" t="s">
        <v>115</v>
      </c>
      <c r="M43" s="53" t="s">
        <v>137</v>
      </c>
      <c r="N43" s="59" t="s">
        <v>140</v>
      </c>
    </row>
    <row r="44" spans="1:14" x14ac:dyDescent="0.3">
      <c r="A44" s="39" t="s">
        <v>55</v>
      </c>
      <c r="B44" s="11">
        <v>8</v>
      </c>
      <c r="C44" s="11">
        <v>8</v>
      </c>
      <c r="D44" s="11">
        <v>0</v>
      </c>
      <c r="E44" s="28">
        <f>((B44+(D44*0.5))/(B44+C44+D44))</f>
        <v>0.5</v>
      </c>
      <c r="F44" s="17" t="s">
        <v>134</v>
      </c>
      <c r="G44" s="11">
        <f>34+24+31+24+27+38+40+34+31+17+34+13+30+17+21+27</f>
        <v>442</v>
      </c>
      <c r="H44" s="29">
        <f>G44/(B44+C44+D44)</f>
        <v>27.625</v>
      </c>
      <c r="I44" s="11">
        <f>14+47+41+34+24+34+27+35+28+29+24+41+17+48+27+14</f>
        <v>484</v>
      </c>
      <c r="J44" s="29">
        <f>I44/(B44+C44+D44)</f>
        <v>30.25</v>
      </c>
      <c r="K44" s="30">
        <f>H44-J44</f>
        <v>-2.625</v>
      </c>
      <c r="L44" s="17" t="s">
        <v>111</v>
      </c>
      <c r="M44" s="11" t="s">
        <v>108</v>
      </c>
    </row>
    <row r="45" spans="1:14" x14ac:dyDescent="0.3">
      <c r="A45" s="39" t="s">
        <v>74</v>
      </c>
      <c r="B45" s="11">
        <v>5</v>
      </c>
      <c r="C45" s="11">
        <v>11</v>
      </c>
      <c r="D45" s="11">
        <v>0</v>
      </c>
      <c r="E45" s="28">
        <f>((B45+(D45*0.5))/(B45+C45+D45))</f>
        <v>0.3125</v>
      </c>
      <c r="F45" s="17" t="s">
        <v>125</v>
      </c>
      <c r="G45" s="11">
        <f>20+17+21+6+27+20+10+16+28+28+21+24+9+21+19+24</f>
        <v>311</v>
      </c>
      <c r="H45" s="29">
        <f>G45/(B45+C45+D45)</f>
        <v>19.4375</v>
      </c>
      <c r="I45" s="11">
        <f>30+27+35+19+40+26+28+10+31+31+18+19+38+24+17+21</f>
        <v>414</v>
      </c>
      <c r="J45" s="29">
        <f>I45/(B45+C45+D45)</f>
        <v>25.875</v>
      </c>
      <c r="K45" s="30">
        <f>H45-J45</f>
        <v>-6.4375</v>
      </c>
      <c r="L45" s="17" t="s">
        <v>115</v>
      </c>
      <c r="M45" s="11" t="s">
        <v>108</v>
      </c>
    </row>
    <row r="46" spans="1:14" ht="9.9499999999999993" customHeight="1" x14ac:dyDescent="0.3">
      <c r="A46" s="11"/>
      <c r="B46" s="11"/>
      <c r="C46" s="11"/>
      <c r="D46" s="11"/>
      <c r="E46" s="28"/>
      <c r="F46" s="17"/>
      <c r="G46" s="11"/>
      <c r="H46" s="30"/>
      <c r="I46" s="11"/>
      <c r="J46" s="30"/>
      <c r="K46" s="30"/>
    </row>
    <row r="47" spans="1:14" x14ac:dyDescent="0.3">
      <c r="A47" s="9" t="s">
        <v>76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1:14" ht="9.9499999999999993" customHeight="1" x14ac:dyDescent="0.3">
      <c r="A48" s="11"/>
      <c r="B48" s="11"/>
      <c r="C48" s="11"/>
      <c r="D48" s="11"/>
      <c r="E48" s="28"/>
      <c r="F48" s="17"/>
      <c r="G48" s="11"/>
      <c r="H48" s="30"/>
      <c r="I48" s="11"/>
      <c r="J48" s="30"/>
      <c r="K48" s="30"/>
    </row>
    <row r="49" spans="1:14" x14ac:dyDescent="0.3">
      <c r="A49" s="23" t="s">
        <v>39</v>
      </c>
      <c r="B49" s="23" t="s">
        <v>40</v>
      </c>
      <c r="C49" s="23" t="s">
        <v>41</v>
      </c>
      <c r="D49" s="23" t="s">
        <v>42</v>
      </c>
      <c r="E49" s="24" t="s">
        <v>43</v>
      </c>
      <c r="F49" s="14" t="s">
        <v>44</v>
      </c>
      <c r="G49" s="23" t="s">
        <v>45</v>
      </c>
      <c r="H49" s="26" t="s">
        <v>46</v>
      </c>
      <c r="I49" s="23" t="s">
        <v>47</v>
      </c>
      <c r="J49" s="26" t="s">
        <v>48</v>
      </c>
      <c r="K49" s="26" t="s">
        <v>49</v>
      </c>
      <c r="L49" s="14" t="s">
        <v>50</v>
      </c>
      <c r="M49" s="19" t="s">
        <v>51</v>
      </c>
    </row>
    <row r="50" spans="1:14" ht="9.75" customHeight="1" x14ac:dyDescent="0.3">
      <c r="A50" s="32"/>
      <c r="B50" s="32"/>
      <c r="C50" s="32"/>
      <c r="D50" s="32"/>
      <c r="E50" s="33"/>
      <c r="F50" s="17"/>
      <c r="G50" s="32"/>
      <c r="H50" s="34"/>
      <c r="I50" s="32"/>
      <c r="J50" s="34"/>
      <c r="K50" s="34"/>
    </row>
    <row r="51" spans="1:14" x14ac:dyDescent="0.3">
      <c r="A51" s="58" t="s">
        <v>84</v>
      </c>
      <c r="B51" s="53">
        <v>16</v>
      </c>
      <c r="C51" s="53">
        <v>0</v>
      </c>
      <c r="D51" s="53">
        <v>0</v>
      </c>
      <c r="E51" s="54">
        <f>((B51+(D51*0.5))/(B51+C51+D51))</f>
        <v>1</v>
      </c>
      <c r="F51" s="55" t="s">
        <v>53</v>
      </c>
      <c r="G51" s="53">
        <f>47+48+41+29+42+36+17+23+29+30+43+28+21+34+34+40</f>
        <v>542</v>
      </c>
      <c r="H51" s="56">
        <f>G51/(B51+C51+D51)</f>
        <v>33.875</v>
      </c>
      <c r="I51" s="53">
        <f>24+12+7+14+3+6+7+19+6+13+13+21+17+22+10+35</f>
        <v>229</v>
      </c>
      <c r="J51" s="56">
        <f>I51/(B51+C51+D51)</f>
        <v>14.3125</v>
      </c>
      <c r="K51" s="57">
        <f>H51-J51</f>
        <v>19.5625</v>
      </c>
      <c r="L51" s="55" t="s">
        <v>121</v>
      </c>
      <c r="M51" s="53" t="s">
        <v>119</v>
      </c>
      <c r="N51" s="59" t="s">
        <v>129</v>
      </c>
    </row>
    <row r="52" spans="1:14" x14ac:dyDescent="0.3">
      <c r="A52" s="58" t="s">
        <v>82</v>
      </c>
      <c r="B52" s="53">
        <v>13</v>
      </c>
      <c r="C52" s="53">
        <v>3</v>
      </c>
      <c r="D52" s="53">
        <v>0</v>
      </c>
      <c r="E52" s="54">
        <f>((B52+(D52*0.5))/(B52+C52+D52))</f>
        <v>0.8125</v>
      </c>
      <c r="F52" s="55" t="s">
        <v>124</v>
      </c>
      <c r="G52" s="53">
        <f>31+20+33+24+35+28+31+38+31+23+23+21+42+24+24+35</f>
        <v>463</v>
      </c>
      <c r="H52" s="56">
        <f>G52/(B52+C52+D52)</f>
        <v>28.9375</v>
      </c>
      <c r="I52" s="53">
        <f>27+13+16+6+23+14+22+16+3+20+25+28+17+21+23+40</f>
        <v>314</v>
      </c>
      <c r="J52" s="56">
        <f>I52/(B52+C52+D52)</f>
        <v>19.625</v>
      </c>
      <c r="K52" s="57">
        <f>H52-J52</f>
        <v>9.3125</v>
      </c>
      <c r="L52" s="55" t="s">
        <v>117</v>
      </c>
      <c r="M52" s="53" t="s">
        <v>137</v>
      </c>
      <c r="N52" s="59" t="s">
        <v>130</v>
      </c>
    </row>
    <row r="53" spans="1:14" x14ac:dyDescent="0.3">
      <c r="A53" s="39" t="s">
        <v>65</v>
      </c>
      <c r="B53" s="11">
        <v>8</v>
      </c>
      <c r="C53" s="11">
        <v>8</v>
      </c>
      <c r="D53" s="11">
        <v>0</v>
      </c>
      <c r="E53" s="28">
        <f>((B53+(D53*0.5))/(B53+C53+D53))</f>
        <v>0.5</v>
      </c>
      <c r="F53" s="17" t="s">
        <v>118</v>
      </c>
      <c r="G53" s="11">
        <f>24+26+14+33+10+23+17+17+25+13+27+23+17+22+23+10</f>
        <v>324</v>
      </c>
      <c r="H53" s="29">
        <f>G53/(B53+C53+D53)</f>
        <v>20.25</v>
      </c>
      <c r="I53" s="11">
        <f>17+31+10+34+23+35+16+28+23+30+20+17+24+17+9+34</f>
        <v>368</v>
      </c>
      <c r="J53" s="29">
        <f>I53/(B53+C53+D53)</f>
        <v>23</v>
      </c>
      <c r="K53" s="30">
        <f>H53-J53</f>
        <v>-2.75</v>
      </c>
      <c r="L53" s="17" t="s">
        <v>117</v>
      </c>
      <c r="M53" s="11" t="s">
        <v>108</v>
      </c>
    </row>
    <row r="54" spans="1:14" x14ac:dyDescent="0.3">
      <c r="A54" s="39" t="s">
        <v>88</v>
      </c>
      <c r="B54" s="11">
        <v>3</v>
      </c>
      <c r="C54" s="11">
        <v>13</v>
      </c>
      <c r="D54" s="11">
        <v>0</v>
      </c>
      <c r="E54" s="28">
        <f>((B54+(D54*0.5))/(B54+C54+D54))</f>
        <v>0.1875</v>
      </c>
      <c r="F54" s="17" t="s">
        <v>135</v>
      </c>
      <c r="G54" s="11">
        <f>27+17+13+10+3+6+35+21+3+18+35+31+30+17+28+38</f>
        <v>332</v>
      </c>
      <c r="H54" s="29">
        <f>G54/(B54+C54+D54)</f>
        <v>20.75</v>
      </c>
      <c r="I54" s="11">
        <f>31+24+21+17+42+36+34+31+31+21+28+34+34+22+31+22</f>
        <v>459</v>
      </c>
      <c r="J54" s="29">
        <f>I54/(B54+C54+D54)</f>
        <v>28.6875</v>
      </c>
      <c r="K54" s="30">
        <f>H54-J54</f>
        <v>-7.9375</v>
      </c>
      <c r="L54" s="17" t="s">
        <v>115</v>
      </c>
      <c r="M54" s="11" t="s">
        <v>108</v>
      </c>
    </row>
    <row r="55" spans="1:14" x14ac:dyDescent="0.3">
      <c r="A55" s="39" t="s">
        <v>72</v>
      </c>
      <c r="B55" s="11">
        <v>1</v>
      </c>
      <c r="C55" s="11">
        <v>15</v>
      </c>
      <c r="D55" s="11">
        <v>0</v>
      </c>
      <c r="E55" s="28">
        <f>((B55+(D55*0.5))/(B55+C55+D55))</f>
        <v>6.25E-2</v>
      </c>
      <c r="F55" s="17" t="s">
        <v>136</v>
      </c>
      <c r="G55" s="11">
        <f>12+14+6+3+19+21+9+9+13+17+28+23+13+17+9+22</f>
        <v>235</v>
      </c>
      <c r="H55" s="29">
        <f>G55/(B55+C55+D55)</f>
        <v>14.6875</v>
      </c>
      <c r="I55" s="11">
        <f>48+17+24+17+22+28+22+16+43+23+35+17+16+42+23+38</f>
        <v>431</v>
      </c>
      <c r="J55" s="29">
        <f>I55/(B55+C55+D55)</f>
        <v>26.9375</v>
      </c>
      <c r="K55" s="30">
        <f>H55-J55</f>
        <v>-12.25</v>
      </c>
      <c r="L55" s="17" t="s">
        <v>123</v>
      </c>
      <c r="M55" s="11" t="s">
        <v>108</v>
      </c>
    </row>
    <row r="56" spans="1:14" ht="9.9499999999999993" customHeight="1" x14ac:dyDescent="0.3">
      <c r="A56" s="11"/>
      <c r="B56" s="11"/>
      <c r="C56" s="11"/>
      <c r="D56" s="11"/>
      <c r="E56" s="28"/>
      <c r="F56" s="17"/>
      <c r="G56" s="11"/>
      <c r="H56" s="30"/>
      <c r="I56" s="11"/>
      <c r="J56" s="30"/>
      <c r="K56" s="30"/>
    </row>
    <row r="57" spans="1:14" x14ac:dyDescent="0.3">
      <c r="A57" s="9" t="s">
        <v>81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</row>
    <row r="58" spans="1:14" ht="9.9499999999999993" customHeight="1" x14ac:dyDescent="0.3">
      <c r="A58" s="11"/>
      <c r="B58" s="11"/>
      <c r="C58" s="11"/>
      <c r="D58" s="11"/>
      <c r="E58" s="28"/>
      <c r="F58" s="17"/>
      <c r="G58" s="11"/>
      <c r="H58" s="30"/>
      <c r="I58" s="11"/>
      <c r="J58" s="30"/>
      <c r="K58" s="30"/>
    </row>
    <row r="59" spans="1:14" x14ac:dyDescent="0.3">
      <c r="A59" s="23" t="s">
        <v>39</v>
      </c>
      <c r="B59" s="23" t="s">
        <v>40</v>
      </c>
      <c r="C59" s="23" t="s">
        <v>41</v>
      </c>
      <c r="D59" s="23" t="s">
        <v>42</v>
      </c>
      <c r="E59" s="24" t="s">
        <v>43</v>
      </c>
      <c r="F59" s="14" t="s">
        <v>44</v>
      </c>
      <c r="G59" s="23" t="s">
        <v>45</v>
      </c>
      <c r="H59" s="26" t="s">
        <v>46</v>
      </c>
      <c r="I59" s="23" t="s">
        <v>47</v>
      </c>
      <c r="J59" s="26" t="s">
        <v>48</v>
      </c>
      <c r="K59" s="26" t="s">
        <v>49</v>
      </c>
      <c r="L59" s="14" t="s">
        <v>50</v>
      </c>
      <c r="M59" s="19" t="s">
        <v>51</v>
      </c>
    </row>
    <row r="60" spans="1:14" ht="9.9499999999999993" customHeight="1" x14ac:dyDescent="0.3">
      <c r="A60" s="32"/>
      <c r="B60" s="32"/>
      <c r="C60" s="32"/>
      <c r="D60" s="32"/>
      <c r="E60" s="33"/>
      <c r="F60" s="17"/>
      <c r="G60" s="32"/>
      <c r="H60" s="34"/>
      <c r="I60" s="32"/>
      <c r="J60" s="34"/>
      <c r="K60" s="34"/>
    </row>
    <row r="61" spans="1:14" x14ac:dyDescent="0.3">
      <c r="A61" s="58" t="s">
        <v>60</v>
      </c>
      <c r="B61" s="53">
        <v>10</v>
      </c>
      <c r="C61" s="53">
        <v>6</v>
      </c>
      <c r="D61" s="53">
        <v>0</v>
      </c>
      <c r="E61" s="54">
        <f>((B61+(D61*0.5))/(B61+C61+D61))</f>
        <v>0.625</v>
      </c>
      <c r="F61" s="55" t="s">
        <v>53</v>
      </c>
      <c r="G61" s="53">
        <f>13+16+20+17+13+34+10+24+16+19+16+22+20+17+24+20</f>
        <v>301</v>
      </c>
      <c r="H61" s="56">
        <f>G61/(B61+C61+D61)</f>
        <v>18.8125</v>
      </c>
      <c r="I61" s="53">
        <f>16+33+21+10+10+17+17+16+15+17+13+16+30+38+16+9</f>
        <v>294</v>
      </c>
      <c r="J61" s="56">
        <f>I61/(B61+C61+D61)</f>
        <v>18.375</v>
      </c>
      <c r="K61" s="57">
        <f>H61-J61</f>
        <v>0.4375</v>
      </c>
      <c r="L61" s="55" t="s">
        <v>117</v>
      </c>
      <c r="M61" s="53" t="s">
        <v>128</v>
      </c>
      <c r="N61" s="59" t="s">
        <v>139</v>
      </c>
    </row>
    <row r="62" spans="1:14" x14ac:dyDescent="0.3">
      <c r="A62" s="39" t="s">
        <v>83</v>
      </c>
      <c r="B62" s="11">
        <v>8</v>
      </c>
      <c r="C62" s="11">
        <v>8</v>
      </c>
      <c r="D62" s="11">
        <v>0</v>
      </c>
      <c r="E62" s="28">
        <f>((B62+(D62*0.5))/(B62+C62+D62))</f>
        <v>0.5</v>
      </c>
      <c r="F62" s="17" t="s">
        <v>127</v>
      </c>
      <c r="G62" s="11">
        <f>14+20+20+27+17+16+17+38+15+24+16+24+27+16+21+21</f>
        <v>333</v>
      </c>
      <c r="H62" s="29">
        <f>G62/(B62+C62+D62)</f>
        <v>20.8125</v>
      </c>
      <c r="I62" s="11">
        <f>34+23+24+12+14+17+34+21+16+28+17+17+24+13+13+10</f>
        <v>317</v>
      </c>
      <c r="J62" s="29">
        <f>I62/(B62+C62+D62)</f>
        <v>19.8125</v>
      </c>
      <c r="K62" s="30">
        <f>H62-J62</f>
        <v>1</v>
      </c>
      <c r="L62" s="17" t="s">
        <v>110</v>
      </c>
      <c r="M62" s="11" t="s">
        <v>108</v>
      </c>
    </row>
    <row r="63" spans="1:14" x14ac:dyDescent="0.3">
      <c r="A63" s="39" t="s">
        <v>58</v>
      </c>
      <c r="B63" s="11">
        <v>8</v>
      </c>
      <c r="C63" s="11">
        <v>8</v>
      </c>
      <c r="D63" s="11">
        <v>0</v>
      </c>
      <c r="E63" s="28">
        <f>((B63+(D63*0.5))/(B63+C63+D63))</f>
        <v>0.5</v>
      </c>
      <c r="F63" s="17" t="s">
        <v>127</v>
      </c>
      <c r="G63" s="11">
        <f>19+12+21+21+7+41+16+21+31+16+24+15+24+20+10+20</f>
        <v>318</v>
      </c>
      <c r="H63" s="29">
        <f>G63/(B63+C63+D63)</f>
        <v>19.875</v>
      </c>
      <c r="I63" s="11">
        <f>6+27+20+13+17+33+27+23+10+22+26+22+23+13+21+16</f>
        <v>319</v>
      </c>
      <c r="J63" s="29">
        <f>I63/(B63+C63+D63)</f>
        <v>19.9375</v>
      </c>
      <c r="K63" s="30">
        <f>H63-J63</f>
        <v>-6.25E-2</v>
      </c>
      <c r="L63" s="17" t="s">
        <v>110</v>
      </c>
      <c r="M63" s="11" t="s">
        <v>108</v>
      </c>
    </row>
    <row r="64" spans="1:14" x14ac:dyDescent="0.3">
      <c r="A64" s="39" t="s">
        <v>78</v>
      </c>
      <c r="B64" s="11">
        <v>7</v>
      </c>
      <c r="C64" s="11">
        <v>9</v>
      </c>
      <c r="D64" s="11">
        <v>0</v>
      </c>
      <c r="E64" s="28">
        <f>((B64+(D64*0.5))/(B64+C64+D64))</f>
        <v>0.4375</v>
      </c>
      <c r="F64" s="17" t="s">
        <v>124</v>
      </c>
      <c r="G64" s="11">
        <f>21+23+26+16+25+17+22+23+28+13+17+7+17+13+16+9</f>
        <v>293</v>
      </c>
      <c r="H64" s="29">
        <f>G64/(B64+C64+D64)</f>
        <v>18.3125</v>
      </c>
      <c r="I64" s="11">
        <f>34+20+16+31+12+10+31+21+24+16+23+19+10+21+20+20</f>
        <v>328</v>
      </c>
      <c r="J64" s="29">
        <f>I64/(B64+C64+D64)</f>
        <v>20.5</v>
      </c>
      <c r="K64" s="30">
        <f>H64-J64</f>
        <v>-2.1875</v>
      </c>
      <c r="L64" s="17" t="s">
        <v>110</v>
      </c>
      <c r="M64" s="11" t="s">
        <v>108</v>
      </c>
    </row>
    <row r="65" spans="1:13" x14ac:dyDescent="0.3">
      <c r="A65" s="39" t="s">
        <v>71</v>
      </c>
      <c r="B65" s="11">
        <v>5</v>
      </c>
      <c r="C65" s="11">
        <v>11</v>
      </c>
      <c r="D65" s="11">
        <v>0</v>
      </c>
      <c r="E65" s="28">
        <f>((B65+(D65*0.5))/(B65+C65+D65))</f>
        <v>0.3125</v>
      </c>
      <c r="F65" s="17" t="s">
        <v>113</v>
      </c>
      <c r="G65" s="11">
        <f>27+10+16+34+26+10+33+19+17+6+17+16+24+23+30+6</f>
        <v>314</v>
      </c>
      <c r="H65" s="29">
        <f>G65/(B65+C65+D65)</f>
        <v>19.625</v>
      </c>
      <c r="I65" s="11">
        <f>19+14+26+24+31+16+41+42+16+29+19+13+27+24+20+30</f>
        <v>391</v>
      </c>
      <c r="J65" s="29">
        <f>I65/(B65+C65+D65)</f>
        <v>24.4375</v>
      </c>
      <c r="K65" s="30">
        <f>H65-J65</f>
        <v>-4.8125</v>
      </c>
      <c r="L65" s="17" t="s">
        <v>111</v>
      </c>
      <c r="M65" s="11" t="s">
        <v>108</v>
      </c>
    </row>
    <row r="67" spans="1:13" x14ac:dyDescent="0.3">
      <c r="A67" s="19" t="s">
        <v>87</v>
      </c>
      <c r="B67" s="37">
        <f>SUM(B9:B13,B19:B23,B29:B33,B41:B45,B51:B55,B61:B65)</f>
        <v>240</v>
      </c>
      <c r="C67" s="37">
        <f>SUM(C9:C13,C19:C23,C29:C33,C41:C45,C51:C55,C61:C65)</f>
        <v>240</v>
      </c>
      <c r="D67" s="37">
        <f>SUM(D9:D13,D19:D23,D29:D33,D41:D45,D51:D55,D61:D65)</f>
        <v>0</v>
      </c>
      <c r="E67" s="20">
        <f>((B67+(D67*0.5))/(B67+C67+D67))</f>
        <v>0.5</v>
      </c>
      <c r="F67" s="14" t="s">
        <v>53</v>
      </c>
      <c r="G67" s="38">
        <f>SUM(G9:G13,G19:G23,G29:G33,G41:G45,G51:G55,G61:G65)</f>
        <v>10826</v>
      </c>
      <c r="H67" s="21">
        <f>G67/(B67+C67+D67)</f>
        <v>22.554166666666667</v>
      </c>
      <c r="I67" s="38">
        <f>SUM(I9:I13,I19:I23,I29:I33,I41:I45,I51:I55,I61:I65)</f>
        <v>10826</v>
      </c>
      <c r="J67" s="21">
        <f>I67/(B67+C67+D67)</f>
        <v>22.554166666666667</v>
      </c>
      <c r="K67" s="22">
        <f>H67-J67</f>
        <v>0</v>
      </c>
      <c r="L67" s="17" t="s">
        <v>53</v>
      </c>
    </row>
    <row r="71" spans="1:13" x14ac:dyDescent="0.3">
      <c r="A71" s="36"/>
      <c r="B71" s="11"/>
      <c r="C71" s="27"/>
      <c r="D71" s="11"/>
      <c r="E71" s="28"/>
      <c r="F71" s="17"/>
      <c r="G71" s="11"/>
      <c r="H71" s="29"/>
      <c r="I71" s="11"/>
      <c r="J71" s="29"/>
      <c r="K71" s="30"/>
    </row>
  </sheetData>
  <sortState xmlns:xlrd2="http://schemas.microsoft.com/office/spreadsheetml/2017/richdata2" ref="A9:M13">
    <sortCondition descending="1" ref="E9:E13"/>
  </sortState>
  <printOptions horizontalCentered="1" verticalCentered="1" gridLines="1"/>
  <pageMargins left="0" right="0" top="0" bottom="0" header="0" footer="0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D3FC1-2602-4770-93E4-3581F04F6427}">
  <sheetPr>
    <pageSetUpPr fitToPage="1"/>
  </sheetPr>
  <dimension ref="A1:I271"/>
  <sheetViews>
    <sheetView tabSelected="1" workbookViewId="0">
      <pane ySplit="1" topLeftCell="A242" activePane="bottomLeft" state="frozen"/>
      <selection pane="bottomLeft" activeCell="A258" sqref="A258"/>
    </sheetView>
  </sheetViews>
  <sheetFormatPr defaultColWidth="9.140625" defaultRowHeight="15" customHeight="1" x14ac:dyDescent="0.25"/>
  <cols>
    <col min="1" max="1" width="7.85546875" style="5" bestFit="1" customWidth="1"/>
    <col min="2" max="2" width="6.140625" style="5" bestFit="1" customWidth="1"/>
    <col min="3" max="3" width="20.85546875" style="2" bestFit="1" customWidth="1"/>
    <col min="4" max="4" width="6.28515625" style="5" bestFit="1" customWidth="1"/>
    <col min="5" max="5" width="20.140625" style="2" bestFit="1" customWidth="1"/>
    <col min="6" max="6" width="7.28515625" style="5" bestFit="1" customWidth="1"/>
    <col min="7" max="7" width="10.42578125" style="5" bestFit="1" customWidth="1"/>
    <col min="8" max="8" width="19.42578125" style="5" bestFit="1" customWidth="1"/>
    <col min="9" max="9" width="43.5703125" style="2" bestFit="1" customWidth="1"/>
    <col min="10" max="16384" width="9.140625" style="2"/>
  </cols>
  <sheetData>
    <row r="1" spans="1:9" ht="15" customHeight="1" x14ac:dyDescent="0.25">
      <c r="A1" s="1" t="s">
        <v>0</v>
      </c>
      <c r="B1" s="1" t="s">
        <v>1</v>
      </c>
      <c r="C1" s="1" t="s">
        <v>2</v>
      </c>
      <c r="D1" s="1" t="s">
        <v>33</v>
      </c>
      <c r="E1" s="1" t="s">
        <v>3</v>
      </c>
      <c r="F1" s="7" t="s">
        <v>33</v>
      </c>
      <c r="G1" s="7" t="s">
        <v>34</v>
      </c>
      <c r="H1" s="7" t="s">
        <v>35</v>
      </c>
      <c r="I1" s="8" t="s">
        <v>36</v>
      </c>
    </row>
    <row r="2" spans="1:9" ht="15" customHeight="1" x14ac:dyDescent="0.25">
      <c r="A2" s="46">
        <v>1</v>
      </c>
      <c r="B2" s="46">
        <v>1</v>
      </c>
      <c r="C2" s="47" t="s">
        <v>25</v>
      </c>
      <c r="D2" s="48">
        <v>21</v>
      </c>
      <c r="E2" s="47" t="s">
        <v>20</v>
      </c>
      <c r="F2" s="49">
        <v>35</v>
      </c>
      <c r="G2" s="49">
        <v>14</v>
      </c>
      <c r="H2" s="50">
        <v>45947</v>
      </c>
    </row>
    <row r="3" spans="1:9" ht="15" customHeight="1" x14ac:dyDescent="0.25">
      <c r="A3" s="46">
        <v>1</v>
      </c>
      <c r="B3" s="46">
        <v>1</v>
      </c>
      <c r="C3" s="47" t="s">
        <v>13</v>
      </c>
      <c r="D3" s="48">
        <v>16</v>
      </c>
      <c r="E3" s="47" t="s">
        <v>24</v>
      </c>
      <c r="F3" s="49">
        <v>26</v>
      </c>
      <c r="G3" s="49">
        <v>10</v>
      </c>
      <c r="H3" s="50">
        <v>45960</v>
      </c>
    </row>
    <row r="4" spans="1:9" ht="15" customHeight="1" x14ac:dyDescent="0.25">
      <c r="A4" s="46">
        <v>1</v>
      </c>
      <c r="B4" s="46">
        <v>1</v>
      </c>
      <c r="C4" s="47" t="s">
        <v>9</v>
      </c>
      <c r="D4" s="48">
        <v>17</v>
      </c>
      <c r="E4" s="47" t="s">
        <v>12</v>
      </c>
      <c r="F4" s="49">
        <v>31</v>
      </c>
      <c r="G4" s="49">
        <v>14</v>
      </c>
      <c r="H4" s="50">
        <v>45956</v>
      </c>
    </row>
    <row r="5" spans="1:9" ht="15" customHeight="1" x14ac:dyDescent="0.25">
      <c r="A5" s="46">
        <v>1</v>
      </c>
      <c r="B5" s="46">
        <v>1</v>
      </c>
      <c r="C5" s="47" t="s">
        <v>32</v>
      </c>
      <c r="D5" s="48">
        <v>31</v>
      </c>
      <c r="E5" s="47" t="s">
        <v>100</v>
      </c>
      <c r="F5" s="49">
        <v>17</v>
      </c>
      <c r="G5" s="49">
        <v>14</v>
      </c>
      <c r="H5" s="50">
        <v>45959</v>
      </c>
    </row>
    <row r="6" spans="1:9" ht="15" customHeight="1" x14ac:dyDescent="0.25">
      <c r="A6" s="46">
        <v>1</v>
      </c>
      <c r="B6" s="46">
        <v>1</v>
      </c>
      <c r="C6" s="47" t="s">
        <v>7</v>
      </c>
      <c r="D6" s="48">
        <v>27</v>
      </c>
      <c r="E6" s="47" t="s">
        <v>28</v>
      </c>
      <c r="F6" s="49">
        <v>6</v>
      </c>
      <c r="G6" s="49">
        <v>21</v>
      </c>
      <c r="H6" s="50">
        <v>45944</v>
      </c>
    </row>
    <row r="7" spans="1:9" ht="15" customHeight="1" x14ac:dyDescent="0.25">
      <c r="A7" s="46">
        <v>1</v>
      </c>
      <c r="B7" s="46">
        <v>1</v>
      </c>
      <c r="C7" s="47" t="s">
        <v>19</v>
      </c>
      <c r="D7" s="48">
        <v>13</v>
      </c>
      <c r="E7" s="47" t="s">
        <v>15</v>
      </c>
      <c r="F7" s="49">
        <v>6</v>
      </c>
      <c r="G7" s="49">
        <v>7</v>
      </c>
      <c r="H7" s="50">
        <v>45948</v>
      </c>
    </row>
    <row r="8" spans="1:9" ht="15" customHeight="1" x14ac:dyDescent="0.25">
      <c r="A8" s="46">
        <v>1</v>
      </c>
      <c r="B8" s="46">
        <v>1</v>
      </c>
      <c r="C8" s="47" t="s">
        <v>5</v>
      </c>
      <c r="D8" s="48">
        <v>26</v>
      </c>
      <c r="E8" s="47" t="s">
        <v>21</v>
      </c>
      <c r="F8" s="49">
        <v>31</v>
      </c>
      <c r="G8" s="49">
        <v>5</v>
      </c>
      <c r="H8" s="50">
        <v>45956</v>
      </c>
    </row>
    <row r="9" spans="1:9" ht="15" customHeight="1" x14ac:dyDescent="0.25">
      <c r="A9" s="46">
        <v>1</v>
      </c>
      <c r="B9" s="46">
        <v>1</v>
      </c>
      <c r="C9" s="47" t="s">
        <v>11</v>
      </c>
      <c r="D9" s="48">
        <v>31</v>
      </c>
      <c r="E9" s="47" t="s">
        <v>18</v>
      </c>
      <c r="F9" s="49">
        <v>41</v>
      </c>
      <c r="G9" s="49">
        <v>10</v>
      </c>
      <c r="H9" s="50">
        <v>45949</v>
      </c>
    </row>
    <row r="10" spans="1:9" ht="15" customHeight="1" x14ac:dyDescent="0.25">
      <c r="A10" s="46">
        <v>1</v>
      </c>
      <c r="B10" s="46">
        <v>1</v>
      </c>
      <c r="C10" s="47" t="s">
        <v>26</v>
      </c>
      <c r="D10" s="48">
        <v>10</v>
      </c>
      <c r="E10" s="47" t="s">
        <v>27</v>
      </c>
      <c r="F10" s="49">
        <v>27</v>
      </c>
      <c r="G10" s="49">
        <v>17</v>
      </c>
      <c r="H10" s="50">
        <v>45948</v>
      </c>
    </row>
    <row r="11" spans="1:9" ht="15" customHeight="1" x14ac:dyDescent="0.25">
      <c r="A11" s="46">
        <v>1</v>
      </c>
      <c r="B11" s="46">
        <v>1</v>
      </c>
      <c r="C11" s="47" t="s">
        <v>22</v>
      </c>
      <c r="D11" s="48">
        <v>3</v>
      </c>
      <c r="E11" s="47" t="s">
        <v>23</v>
      </c>
      <c r="F11" s="49">
        <v>31</v>
      </c>
      <c r="G11" s="49">
        <v>28</v>
      </c>
      <c r="H11" s="50">
        <v>45957</v>
      </c>
    </row>
    <row r="12" spans="1:9" ht="15" customHeight="1" x14ac:dyDescent="0.25">
      <c r="A12" s="46">
        <v>1</v>
      </c>
      <c r="B12" s="46">
        <v>1</v>
      </c>
      <c r="C12" s="47" t="s">
        <v>17</v>
      </c>
      <c r="D12" s="48">
        <v>23</v>
      </c>
      <c r="E12" s="47" t="s">
        <v>6</v>
      </c>
      <c r="F12" s="49">
        <v>20</v>
      </c>
      <c r="G12" s="49">
        <v>3</v>
      </c>
      <c r="H12" s="50">
        <v>45944</v>
      </c>
    </row>
    <row r="13" spans="1:9" ht="15" customHeight="1" x14ac:dyDescent="0.25">
      <c r="A13" s="46">
        <v>1</v>
      </c>
      <c r="B13" s="46">
        <v>1</v>
      </c>
      <c r="C13" s="47" t="s">
        <v>10</v>
      </c>
      <c r="D13" s="48">
        <v>20</v>
      </c>
      <c r="E13" s="47" t="s">
        <v>16</v>
      </c>
      <c r="F13" s="49">
        <v>44</v>
      </c>
      <c r="G13" s="49">
        <v>24</v>
      </c>
      <c r="H13" s="50">
        <v>45939</v>
      </c>
    </row>
    <row r="14" spans="1:9" ht="15" customHeight="1" x14ac:dyDescent="0.25">
      <c r="A14" s="46">
        <v>1</v>
      </c>
      <c r="B14" s="46">
        <v>1</v>
      </c>
      <c r="C14" s="47" t="s">
        <v>31</v>
      </c>
      <c r="D14" s="48">
        <v>48</v>
      </c>
      <c r="E14" s="47" t="s">
        <v>14</v>
      </c>
      <c r="F14" s="49">
        <v>12</v>
      </c>
      <c r="G14" s="49">
        <v>36</v>
      </c>
      <c r="H14" s="50">
        <v>45942</v>
      </c>
    </row>
    <row r="15" spans="1:9" ht="15" customHeight="1" x14ac:dyDescent="0.25">
      <c r="A15" s="46">
        <v>1</v>
      </c>
      <c r="B15" s="46">
        <v>1</v>
      </c>
      <c r="C15" s="47" t="s">
        <v>29</v>
      </c>
      <c r="D15" s="48">
        <v>21</v>
      </c>
      <c r="E15" s="47" t="s">
        <v>30</v>
      </c>
      <c r="F15" s="49">
        <v>20</v>
      </c>
      <c r="G15" s="49">
        <v>1</v>
      </c>
      <c r="H15" s="50">
        <v>45954</v>
      </c>
    </row>
    <row r="16" spans="1:9" ht="15" customHeight="1" x14ac:dyDescent="0.25">
      <c r="A16" s="46">
        <v>1</v>
      </c>
      <c r="B16" s="46">
        <v>1</v>
      </c>
      <c r="C16" s="47" t="s">
        <v>8</v>
      </c>
      <c r="D16" s="48">
        <v>27</v>
      </c>
      <c r="E16" s="47" t="s">
        <v>4</v>
      </c>
      <c r="F16" s="49">
        <v>31</v>
      </c>
      <c r="G16" s="49">
        <v>4</v>
      </c>
      <c r="H16" s="50">
        <v>45943</v>
      </c>
    </row>
    <row r="17" spans="1:8" ht="15" customHeight="1" x14ac:dyDescent="0.25">
      <c r="A17" s="46">
        <v>1</v>
      </c>
      <c r="B17" s="46">
        <v>2</v>
      </c>
      <c r="C17" s="47" t="s">
        <v>16</v>
      </c>
      <c r="D17" s="48">
        <v>33</v>
      </c>
      <c r="E17" s="47" t="s">
        <v>15</v>
      </c>
      <c r="F17" s="49">
        <v>38</v>
      </c>
      <c r="G17" s="49">
        <v>5</v>
      </c>
      <c r="H17" s="50">
        <v>45942</v>
      </c>
    </row>
    <row r="18" spans="1:8" ht="15" customHeight="1" x14ac:dyDescent="0.25">
      <c r="A18" s="46">
        <v>1</v>
      </c>
      <c r="B18" s="46">
        <v>2</v>
      </c>
      <c r="C18" s="47" t="s">
        <v>25</v>
      </c>
      <c r="D18" s="48">
        <v>6</v>
      </c>
      <c r="E18" s="47" t="s">
        <v>29</v>
      </c>
      <c r="F18" s="49">
        <v>19</v>
      </c>
      <c r="G18" s="49">
        <v>13</v>
      </c>
      <c r="H18" s="50">
        <v>45948</v>
      </c>
    </row>
    <row r="19" spans="1:8" ht="15" customHeight="1" x14ac:dyDescent="0.25">
      <c r="A19" s="46">
        <v>1</v>
      </c>
      <c r="B19" s="46">
        <v>2</v>
      </c>
      <c r="C19" s="47" t="s">
        <v>13</v>
      </c>
      <c r="D19" s="48">
        <v>10</v>
      </c>
      <c r="E19" s="47" t="s">
        <v>5</v>
      </c>
      <c r="F19" s="49">
        <v>14</v>
      </c>
      <c r="G19" s="49">
        <v>4</v>
      </c>
      <c r="H19" s="50">
        <v>45956</v>
      </c>
    </row>
    <row r="20" spans="1:8" ht="15" customHeight="1" x14ac:dyDescent="0.25">
      <c r="A20" s="46">
        <v>1</v>
      </c>
      <c r="B20" s="46">
        <v>2</v>
      </c>
      <c r="C20" s="47" t="s">
        <v>32</v>
      </c>
      <c r="D20" s="48">
        <v>34</v>
      </c>
      <c r="E20" s="47" t="s">
        <v>24</v>
      </c>
      <c r="F20" s="49">
        <v>21</v>
      </c>
      <c r="G20" s="49">
        <v>13</v>
      </c>
      <c r="H20" s="50">
        <v>45955</v>
      </c>
    </row>
    <row r="21" spans="1:8" ht="15" customHeight="1" x14ac:dyDescent="0.25">
      <c r="A21" s="46">
        <v>1</v>
      </c>
      <c r="B21" s="46">
        <v>2</v>
      </c>
      <c r="C21" s="47" t="s">
        <v>19</v>
      </c>
      <c r="D21" s="48">
        <v>10</v>
      </c>
      <c r="E21" s="47" t="s">
        <v>26</v>
      </c>
      <c r="F21" s="49" t="s">
        <v>103</v>
      </c>
      <c r="G21" s="49">
        <v>3</v>
      </c>
      <c r="H21" s="50">
        <v>45950</v>
      </c>
    </row>
    <row r="22" spans="1:8" ht="15" customHeight="1" x14ac:dyDescent="0.25">
      <c r="A22" s="46">
        <v>1</v>
      </c>
      <c r="B22" s="46">
        <v>2</v>
      </c>
      <c r="C22" s="47" t="s">
        <v>100</v>
      </c>
      <c r="D22" s="48">
        <v>7</v>
      </c>
      <c r="E22" s="47" t="s">
        <v>31</v>
      </c>
      <c r="F22" s="49">
        <v>41</v>
      </c>
      <c r="G22" s="49">
        <v>34</v>
      </c>
      <c r="H22" s="50">
        <v>45943</v>
      </c>
    </row>
    <row r="23" spans="1:8" ht="15" customHeight="1" x14ac:dyDescent="0.25">
      <c r="A23" s="46">
        <v>1</v>
      </c>
      <c r="B23" s="46">
        <v>2</v>
      </c>
      <c r="C23" s="47" t="s">
        <v>23</v>
      </c>
      <c r="D23" s="48">
        <v>24</v>
      </c>
      <c r="E23" s="47" t="s">
        <v>28</v>
      </c>
      <c r="F23" s="49" t="s">
        <v>102</v>
      </c>
      <c r="G23" s="49">
        <v>3</v>
      </c>
      <c r="H23" s="50">
        <v>45938</v>
      </c>
    </row>
    <row r="24" spans="1:8" ht="15" customHeight="1" x14ac:dyDescent="0.25">
      <c r="A24" s="46">
        <v>1</v>
      </c>
      <c r="B24" s="46">
        <v>2</v>
      </c>
      <c r="C24" s="47" t="s">
        <v>11</v>
      </c>
      <c r="D24" s="48">
        <v>34</v>
      </c>
      <c r="E24" s="47" t="s">
        <v>6</v>
      </c>
      <c r="F24" s="49">
        <v>14</v>
      </c>
      <c r="G24" s="49">
        <v>20</v>
      </c>
      <c r="H24" s="50">
        <v>45939</v>
      </c>
    </row>
    <row r="25" spans="1:8" ht="15" customHeight="1" x14ac:dyDescent="0.25">
      <c r="A25" s="46">
        <v>1</v>
      </c>
      <c r="B25" s="46">
        <v>2</v>
      </c>
      <c r="C25" s="47" t="s">
        <v>12</v>
      </c>
      <c r="D25" s="48">
        <v>20</v>
      </c>
      <c r="E25" s="47" t="s">
        <v>22</v>
      </c>
      <c r="F25" s="49">
        <v>19</v>
      </c>
      <c r="G25" s="49">
        <v>1</v>
      </c>
      <c r="H25" s="50">
        <v>45957</v>
      </c>
    </row>
    <row r="26" spans="1:8" ht="15" customHeight="1" x14ac:dyDescent="0.25">
      <c r="A26" s="46">
        <v>1</v>
      </c>
      <c r="B26" s="46">
        <v>2</v>
      </c>
      <c r="C26" s="47" t="s">
        <v>14</v>
      </c>
      <c r="D26" s="48">
        <v>14</v>
      </c>
      <c r="E26" s="47" t="s">
        <v>18</v>
      </c>
      <c r="F26" s="49">
        <v>17</v>
      </c>
      <c r="G26" s="49">
        <v>3</v>
      </c>
      <c r="H26" s="50">
        <v>45946</v>
      </c>
    </row>
    <row r="27" spans="1:8" ht="15" customHeight="1" x14ac:dyDescent="0.25">
      <c r="A27" s="46">
        <v>1</v>
      </c>
      <c r="B27" s="46">
        <v>2</v>
      </c>
      <c r="C27" s="47" t="s">
        <v>17</v>
      </c>
      <c r="D27" s="48">
        <v>18</v>
      </c>
      <c r="E27" s="47" t="s">
        <v>20</v>
      </c>
      <c r="F27" s="49">
        <v>21</v>
      </c>
      <c r="G27" s="49">
        <v>3</v>
      </c>
      <c r="H27" s="50">
        <v>45941</v>
      </c>
    </row>
    <row r="28" spans="1:8" ht="15" customHeight="1" x14ac:dyDescent="0.25">
      <c r="A28" s="46">
        <v>1</v>
      </c>
      <c r="B28" s="46">
        <v>2</v>
      </c>
      <c r="C28" s="47" t="s">
        <v>27</v>
      </c>
      <c r="D28" s="48">
        <v>24</v>
      </c>
      <c r="E28" s="47" t="s">
        <v>9</v>
      </c>
      <c r="F28" s="49">
        <v>26</v>
      </c>
      <c r="G28" s="49">
        <v>2</v>
      </c>
      <c r="H28" s="50">
        <v>45956</v>
      </c>
    </row>
    <row r="29" spans="1:8" ht="15" customHeight="1" x14ac:dyDescent="0.25">
      <c r="A29" s="46">
        <v>1</v>
      </c>
      <c r="B29" s="46">
        <v>2</v>
      </c>
      <c r="C29" s="47" t="s">
        <v>10</v>
      </c>
      <c r="D29" s="48">
        <v>17</v>
      </c>
      <c r="E29" s="47" t="s">
        <v>7</v>
      </c>
      <c r="F29" s="49">
        <v>10</v>
      </c>
      <c r="G29" s="49">
        <v>7</v>
      </c>
      <c r="H29" s="50">
        <v>45963</v>
      </c>
    </row>
    <row r="30" spans="1:8" ht="15" customHeight="1" x14ac:dyDescent="0.25">
      <c r="A30" s="46">
        <v>1</v>
      </c>
      <c r="B30" s="46">
        <v>2</v>
      </c>
      <c r="C30" s="47" t="s">
        <v>30</v>
      </c>
      <c r="D30" s="48">
        <v>17</v>
      </c>
      <c r="E30" s="47" t="s">
        <v>8</v>
      </c>
      <c r="F30" s="49">
        <v>10</v>
      </c>
      <c r="G30" s="49">
        <v>7</v>
      </c>
      <c r="H30" s="50">
        <v>45955</v>
      </c>
    </row>
    <row r="31" spans="1:8" ht="15" customHeight="1" x14ac:dyDescent="0.25">
      <c r="A31" s="46">
        <v>1</v>
      </c>
      <c r="B31" s="46">
        <v>2</v>
      </c>
      <c r="C31" s="47" t="s">
        <v>21</v>
      </c>
      <c r="D31" s="48">
        <v>13</v>
      </c>
      <c r="E31" s="47" t="s">
        <v>4</v>
      </c>
      <c r="F31" s="49">
        <v>20</v>
      </c>
      <c r="G31" s="49">
        <v>7</v>
      </c>
      <c r="H31" s="50">
        <v>45947</v>
      </c>
    </row>
    <row r="32" spans="1:8" ht="15" customHeight="1" x14ac:dyDescent="0.25">
      <c r="A32" s="46">
        <v>1</v>
      </c>
      <c r="B32" s="46">
        <v>3</v>
      </c>
      <c r="C32" s="47" t="s">
        <v>18</v>
      </c>
      <c r="D32" s="48">
        <v>16</v>
      </c>
      <c r="E32" s="47" t="s">
        <v>30</v>
      </c>
      <c r="F32" s="49">
        <v>13</v>
      </c>
      <c r="G32" s="49">
        <v>3</v>
      </c>
      <c r="H32" s="50">
        <v>45951</v>
      </c>
    </row>
    <row r="33" spans="1:8" ht="15" customHeight="1" x14ac:dyDescent="0.25">
      <c r="A33" s="46">
        <v>1</v>
      </c>
      <c r="B33" s="46">
        <v>3</v>
      </c>
      <c r="C33" s="47" t="s">
        <v>15</v>
      </c>
      <c r="D33" s="48">
        <v>19</v>
      </c>
      <c r="E33" s="47" t="s">
        <v>13</v>
      </c>
      <c r="F33" s="49">
        <v>27</v>
      </c>
      <c r="G33" s="49">
        <v>8</v>
      </c>
      <c r="H33" s="50">
        <v>45955</v>
      </c>
    </row>
    <row r="34" spans="1:8" ht="15" customHeight="1" x14ac:dyDescent="0.25">
      <c r="A34" s="46">
        <v>1</v>
      </c>
      <c r="B34" s="46">
        <v>3</v>
      </c>
      <c r="C34" s="47" t="s">
        <v>32</v>
      </c>
      <c r="D34" s="48">
        <v>17</v>
      </c>
      <c r="E34" s="47" t="s">
        <v>26</v>
      </c>
      <c r="F34" s="49">
        <v>27</v>
      </c>
      <c r="G34" s="49">
        <v>10</v>
      </c>
      <c r="H34" s="50">
        <v>45963</v>
      </c>
    </row>
    <row r="35" spans="1:8" ht="15" customHeight="1" x14ac:dyDescent="0.25">
      <c r="A35" s="46">
        <v>1</v>
      </c>
      <c r="B35" s="46">
        <v>3</v>
      </c>
      <c r="C35" s="47" t="s">
        <v>4</v>
      </c>
      <c r="D35" s="48">
        <v>24</v>
      </c>
      <c r="E35" s="47" t="s">
        <v>14</v>
      </c>
      <c r="F35" s="49">
        <v>6</v>
      </c>
      <c r="G35" s="49">
        <v>18</v>
      </c>
      <c r="H35" s="50">
        <v>45959</v>
      </c>
    </row>
    <row r="36" spans="1:8" ht="15" customHeight="1" x14ac:dyDescent="0.25">
      <c r="A36" s="46">
        <v>1</v>
      </c>
      <c r="B36" s="46">
        <v>3</v>
      </c>
      <c r="C36" s="47" t="s">
        <v>6</v>
      </c>
      <c r="D36" s="48">
        <v>27</v>
      </c>
      <c r="E36" s="47" t="s">
        <v>29</v>
      </c>
      <c r="F36" s="49">
        <v>12</v>
      </c>
      <c r="G36" s="49">
        <v>15</v>
      </c>
      <c r="H36" s="50">
        <v>45950</v>
      </c>
    </row>
    <row r="37" spans="1:8" ht="15" customHeight="1" x14ac:dyDescent="0.25">
      <c r="A37" s="46">
        <v>1</v>
      </c>
      <c r="B37" s="46">
        <v>3</v>
      </c>
      <c r="C37" s="47" t="s">
        <v>24</v>
      </c>
      <c r="D37" s="48">
        <v>16</v>
      </c>
      <c r="E37" s="47" t="s">
        <v>19</v>
      </c>
      <c r="F37" s="49">
        <v>31</v>
      </c>
      <c r="G37" s="49">
        <v>15</v>
      </c>
      <c r="H37" s="50">
        <v>45960</v>
      </c>
    </row>
    <row r="38" spans="1:8" ht="15" customHeight="1" x14ac:dyDescent="0.25">
      <c r="A38" s="46">
        <v>1</v>
      </c>
      <c r="B38" s="46">
        <v>3</v>
      </c>
      <c r="C38" s="47" t="s">
        <v>23</v>
      </c>
      <c r="D38" s="48">
        <v>24</v>
      </c>
      <c r="E38" s="47" t="s">
        <v>7</v>
      </c>
      <c r="F38" s="49">
        <v>3</v>
      </c>
      <c r="G38" s="49">
        <v>21</v>
      </c>
      <c r="H38" s="50">
        <v>45953</v>
      </c>
    </row>
    <row r="39" spans="1:8" ht="15" customHeight="1" x14ac:dyDescent="0.25">
      <c r="A39" s="46">
        <v>1</v>
      </c>
      <c r="B39" s="46">
        <v>3</v>
      </c>
      <c r="C39" s="47" t="s">
        <v>5</v>
      </c>
      <c r="D39" s="48">
        <v>24</v>
      </c>
      <c r="E39" s="47" t="s">
        <v>8</v>
      </c>
      <c r="F39" s="49">
        <v>17</v>
      </c>
      <c r="G39" s="49">
        <v>7</v>
      </c>
      <c r="H39" s="50">
        <v>45948</v>
      </c>
    </row>
    <row r="40" spans="1:8" ht="15" customHeight="1" x14ac:dyDescent="0.25">
      <c r="A40" s="46">
        <v>1</v>
      </c>
      <c r="B40" s="46">
        <v>3</v>
      </c>
      <c r="C40" s="47" t="s">
        <v>12</v>
      </c>
      <c r="D40" s="48">
        <v>26</v>
      </c>
      <c r="E40" s="47" t="s">
        <v>100</v>
      </c>
      <c r="F40" s="49">
        <v>10</v>
      </c>
      <c r="G40" s="49">
        <v>16</v>
      </c>
      <c r="H40" s="50">
        <v>45963</v>
      </c>
    </row>
    <row r="41" spans="1:8" ht="15" customHeight="1" x14ac:dyDescent="0.25">
      <c r="A41" s="46">
        <v>1</v>
      </c>
      <c r="B41" s="46">
        <v>3</v>
      </c>
      <c r="C41" s="47" t="s">
        <v>22</v>
      </c>
      <c r="D41" s="48">
        <v>27</v>
      </c>
      <c r="E41" s="47" t="s">
        <v>9</v>
      </c>
      <c r="F41" s="49">
        <v>31</v>
      </c>
      <c r="G41" s="49">
        <v>4</v>
      </c>
      <c r="H41" s="50">
        <v>45963</v>
      </c>
    </row>
    <row r="42" spans="1:8" ht="15" customHeight="1" x14ac:dyDescent="0.25">
      <c r="A42" s="46">
        <v>1</v>
      </c>
      <c r="B42" s="46">
        <v>3</v>
      </c>
      <c r="C42" s="47" t="s">
        <v>20</v>
      </c>
      <c r="D42" s="48">
        <v>31</v>
      </c>
      <c r="E42" s="47" t="s">
        <v>16</v>
      </c>
      <c r="F42" s="49">
        <v>12</v>
      </c>
      <c r="G42" s="49">
        <v>19</v>
      </c>
      <c r="H42" s="50">
        <v>45942</v>
      </c>
    </row>
    <row r="43" spans="1:8" ht="15" customHeight="1" x14ac:dyDescent="0.25">
      <c r="A43" s="46">
        <v>1</v>
      </c>
      <c r="B43" s="46">
        <v>3</v>
      </c>
      <c r="C43" s="47" t="s">
        <v>17</v>
      </c>
      <c r="D43" s="48">
        <v>27</v>
      </c>
      <c r="E43" s="47" t="s">
        <v>25</v>
      </c>
      <c r="F43" s="49">
        <v>17</v>
      </c>
      <c r="G43" s="49">
        <v>10</v>
      </c>
      <c r="H43" s="50">
        <v>45943</v>
      </c>
    </row>
    <row r="44" spans="1:8" ht="15" customHeight="1" x14ac:dyDescent="0.25">
      <c r="A44" s="46">
        <v>1</v>
      </c>
      <c r="B44" s="46">
        <v>3</v>
      </c>
      <c r="C44" s="47" t="s">
        <v>28</v>
      </c>
      <c r="D44" s="48">
        <v>34</v>
      </c>
      <c r="E44" s="47" t="s">
        <v>27</v>
      </c>
      <c r="F44" s="49">
        <v>17</v>
      </c>
      <c r="G44" s="49">
        <v>17</v>
      </c>
      <c r="H44" s="50">
        <v>45947</v>
      </c>
    </row>
    <row r="45" spans="1:8" ht="15" customHeight="1" x14ac:dyDescent="0.25">
      <c r="A45" s="46">
        <v>1</v>
      </c>
      <c r="B45" s="46">
        <v>3</v>
      </c>
      <c r="C45" s="47" t="s">
        <v>31</v>
      </c>
      <c r="D45" s="48">
        <v>47</v>
      </c>
      <c r="E45" s="47" t="s">
        <v>11</v>
      </c>
      <c r="F45" s="49">
        <v>24</v>
      </c>
      <c r="G45" s="49">
        <v>23</v>
      </c>
      <c r="H45" s="50">
        <v>45940</v>
      </c>
    </row>
    <row r="46" spans="1:8" ht="15" customHeight="1" x14ac:dyDescent="0.25">
      <c r="A46" s="46">
        <v>1</v>
      </c>
      <c r="B46" s="46">
        <v>3</v>
      </c>
      <c r="C46" s="47" t="s">
        <v>21</v>
      </c>
      <c r="D46" s="48">
        <v>21</v>
      </c>
      <c r="E46" s="47" t="s">
        <v>10</v>
      </c>
      <c r="F46" s="49">
        <v>38</v>
      </c>
      <c r="G46" s="49">
        <v>17</v>
      </c>
      <c r="H46" s="50">
        <v>45961</v>
      </c>
    </row>
    <row r="47" spans="1:8" ht="15" customHeight="1" x14ac:dyDescent="0.25">
      <c r="A47" s="46">
        <v>1</v>
      </c>
      <c r="B47" s="46">
        <v>4</v>
      </c>
      <c r="C47" s="47" t="s">
        <v>16</v>
      </c>
      <c r="D47" s="48">
        <v>30</v>
      </c>
      <c r="E47" s="47" t="s">
        <v>25</v>
      </c>
      <c r="F47" s="49">
        <v>20</v>
      </c>
      <c r="G47" s="49">
        <v>10</v>
      </c>
      <c r="H47" s="50">
        <v>45940</v>
      </c>
    </row>
    <row r="48" spans="1:8" ht="15" customHeight="1" x14ac:dyDescent="0.25">
      <c r="A48" s="46">
        <v>1</v>
      </c>
      <c r="B48" s="46">
        <v>4</v>
      </c>
      <c r="C48" s="47" t="s">
        <v>18</v>
      </c>
      <c r="D48" s="48">
        <v>20</v>
      </c>
      <c r="E48" s="47" t="s">
        <v>24</v>
      </c>
      <c r="F48" s="49" t="s">
        <v>104</v>
      </c>
      <c r="G48" s="49">
        <v>3</v>
      </c>
      <c r="H48" s="50">
        <v>45956</v>
      </c>
    </row>
    <row r="49" spans="1:8" ht="15" customHeight="1" x14ac:dyDescent="0.25">
      <c r="A49" s="46">
        <v>1</v>
      </c>
      <c r="B49" s="46">
        <v>4</v>
      </c>
      <c r="C49" s="47" t="s">
        <v>15</v>
      </c>
      <c r="D49" s="48">
        <v>31</v>
      </c>
      <c r="E49" s="47" t="s">
        <v>100</v>
      </c>
      <c r="F49" s="49">
        <v>17</v>
      </c>
      <c r="G49" s="49">
        <v>14</v>
      </c>
      <c r="H49" s="50">
        <v>45956</v>
      </c>
    </row>
    <row r="50" spans="1:8" ht="15" customHeight="1" x14ac:dyDescent="0.25">
      <c r="A50" s="46">
        <v>1</v>
      </c>
      <c r="B50" s="46">
        <v>4</v>
      </c>
      <c r="C50" s="47" t="s">
        <v>9</v>
      </c>
      <c r="D50" s="48">
        <v>34</v>
      </c>
      <c r="E50" s="47" t="s">
        <v>5</v>
      </c>
      <c r="F50" s="49">
        <v>33</v>
      </c>
      <c r="G50" s="49">
        <v>1</v>
      </c>
      <c r="H50" s="50">
        <v>45961</v>
      </c>
    </row>
    <row r="51" spans="1:8" ht="15" customHeight="1" x14ac:dyDescent="0.25">
      <c r="A51" s="46">
        <v>1</v>
      </c>
      <c r="B51" s="46">
        <v>4</v>
      </c>
      <c r="C51" s="47" t="s">
        <v>7</v>
      </c>
      <c r="D51" s="48">
        <v>19</v>
      </c>
      <c r="E51" s="47" t="s">
        <v>26</v>
      </c>
      <c r="F51" s="49">
        <v>21</v>
      </c>
      <c r="G51" s="49">
        <v>2</v>
      </c>
      <c r="H51" s="50">
        <v>45951</v>
      </c>
    </row>
    <row r="52" spans="1:8" ht="15" customHeight="1" x14ac:dyDescent="0.25">
      <c r="A52" s="46">
        <v>1</v>
      </c>
      <c r="B52" s="46">
        <v>4</v>
      </c>
      <c r="C52" s="47" t="s">
        <v>6</v>
      </c>
      <c r="D52" s="48">
        <v>20</v>
      </c>
      <c r="E52" s="47" t="s">
        <v>19</v>
      </c>
      <c r="F52" s="49">
        <v>24</v>
      </c>
      <c r="G52" s="49">
        <v>4</v>
      </c>
      <c r="H52" s="50">
        <v>45946</v>
      </c>
    </row>
    <row r="53" spans="1:8" ht="15" customHeight="1" x14ac:dyDescent="0.25">
      <c r="A53" s="46">
        <v>1</v>
      </c>
      <c r="B53" s="46">
        <v>4</v>
      </c>
      <c r="C53" s="47" t="s">
        <v>11</v>
      </c>
      <c r="D53" s="48">
        <v>24</v>
      </c>
      <c r="E53" s="47" t="s">
        <v>13</v>
      </c>
      <c r="F53" s="49">
        <v>34</v>
      </c>
      <c r="G53" s="49">
        <v>10</v>
      </c>
      <c r="H53" s="50">
        <v>45961</v>
      </c>
    </row>
    <row r="54" spans="1:8" ht="15" customHeight="1" x14ac:dyDescent="0.25">
      <c r="A54" s="46">
        <v>1</v>
      </c>
      <c r="B54" s="46">
        <v>4</v>
      </c>
      <c r="C54" s="47" t="s">
        <v>14</v>
      </c>
      <c r="D54" s="48">
        <v>3</v>
      </c>
      <c r="E54" s="47" t="s">
        <v>21</v>
      </c>
      <c r="F54" s="49">
        <v>17</v>
      </c>
      <c r="G54" s="49">
        <v>14</v>
      </c>
      <c r="H54" s="50">
        <v>45964</v>
      </c>
    </row>
    <row r="55" spans="1:8" ht="15" customHeight="1" x14ac:dyDescent="0.25">
      <c r="A55" s="46">
        <v>1</v>
      </c>
      <c r="B55" s="46">
        <v>4</v>
      </c>
      <c r="C55" s="47" t="s">
        <v>20</v>
      </c>
      <c r="D55" s="48">
        <v>21</v>
      </c>
      <c r="E55" s="47" t="s">
        <v>17</v>
      </c>
      <c r="F55" s="49">
        <v>30</v>
      </c>
      <c r="G55" s="49">
        <v>9</v>
      </c>
      <c r="H55" s="50">
        <v>45941</v>
      </c>
    </row>
    <row r="56" spans="1:8" ht="15" customHeight="1" x14ac:dyDescent="0.25">
      <c r="A56" s="46">
        <v>1</v>
      </c>
      <c r="B56" s="46">
        <v>4</v>
      </c>
      <c r="C56" s="47" t="s">
        <v>27</v>
      </c>
      <c r="D56" s="48">
        <v>35</v>
      </c>
      <c r="E56" s="47" t="s">
        <v>12</v>
      </c>
      <c r="F56" s="49">
        <v>21</v>
      </c>
      <c r="G56" s="49">
        <v>14</v>
      </c>
      <c r="H56" s="50">
        <v>45952</v>
      </c>
    </row>
    <row r="57" spans="1:8" ht="15" customHeight="1" x14ac:dyDescent="0.25">
      <c r="A57" s="46">
        <v>1</v>
      </c>
      <c r="B57" s="46">
        <v>4</v>
      </c>
      <c r="C57" s="47" t="s">
        <v>28</v>
      </c>
      <c r="D57" s="48">
        <v>9</v>
      </c>
      <c r="E57" s="47" t="s">
        <v>23</v>
      </c>
      <c r="F57" s="49">
        <v>30</v>
      </c>
      <c r="G57" s="49">
        <v>21</v>
      </c>
      <c r="H57" s="50">
        <v>45949</v>
      </c>
    </row>
    <row r="58" spans="1:8" ht="15" customHeight="1" x14ac:dyDescent="0.25">
      <c r="A58" s="46">
        <v>1</v>
      </c>
      <c r="B58" s="46">
        <v>4</v>
      </c>
      <c r="C58" s="47" t="s">
        <v>10</v>
      </c>
      <c r="D58" s="48">
        <v>26</v>
      </c>
      <c r="E58" s="47" t="s">
        <v>32</v>
      </c>
      <c r="F58" s="49">
        <v>25</v>
      </c>
      <c r="G58" s="49">
        <v>1</v>
      </c>
      <c r="H58" s="50">
        <v>45960</v>
      </c>
    </row>
    <row r="59" spans="1:8" ht="15" customHeight="1" x14ac:dyDescent="0.25">
      <c r="A59" s="46">
        <v>1</v>
      </c>
      <c r="B59" s="46">
        <v>4</v>
      </c>
      <c r="C59" s="47" t="s">
        <v>31</v>
      </c>
      <c r="D59" s="48">
        <v>29</v>
      </c>
      <c r="E59" s="47" t="s">
        <v>22</v>
      </c>
      <c r="F59" s="49">
        <v>14</v>
      </c>
      <c r="G59" s="49">
        <v>15</v>
      </c>
      <c r="H59" s="50">
        <v>45958</v>
      </c>
    </row>
    <row r="60" spans="1:8" ht="15" customHeight="1" x14ac:dyDescent="0.25">
      <c r="A60" s="46">
        <v>1</v>
      </c>
      <c r="B60" s="46">
        <v>4</v>
      </c>
      <c r="C60" s="47" t="s">
        <v>29</v>
      </c>
      <c r="D60" s="48">
        <v>21</v>
      </c>
      <c r="E60" s="47" t="s">
        <v>8</v>
      </c>
      <c r="F60" s="49">
        <v>13</v>
      </c>
      <c r="G60" s="49">
        <v>8</v>
      </c>
      <c r="H60" s="50">
        <v>45954</v>
      </c>
    </row>
    <row r="61" spans="1:8" ht="15" customHeight="1" x14ac:dyDescent="0.25">
      <c r="A61" s="46">
        <v>1</v>
      </c>
      <c r="B61" s="46">
        <v>4</v>
      </c>
      <c r="C61" s="47" t="s">
        <v>30</v>
      </c>
      <c r="D61" s="48">
        <v>16</v>
      </c>
      <c r="E61" s="47" t="s">
        <v>4</v>
      </c>
      <c r="F61" s="49">
        <v>33</v>
      </c>
      <c r="G61" s="49">
        <v>17</v>
      </c>
      <c r="H61" s="50">
        <v>45951</v>
      </c>
    </row>
    <row r="62" spans="1:8" ht="15" customHeight="1" x14ac:dyDescent="0.25">
      <c r="A62" s="46">
        <v>2</v>
      </c>
      <c r="B62" s="46">
        <v>5</v>
      </c>
      <c r="C62" s="47" t="s">
        <v>32</v>
      </c>
      <c r="D62" s="48">
        <v>19</v>
      </c>
      <c r="E62" s="47" t="s">
        <v>27</v>
      </c>
      <c r="F62" s="49">
        <v>21</v>
      </c>
      <c r="G62" s="49">
        <v>2</v>
      </c>
      <c r="H62" s="50">
        <v>45983</v>
      </c>
    </row>
    <row r="63" spans="1:8" ht="15" customHeight="1" x14ac:dyDescent="0.25">
      <c r="A63" s="46">
        <v>2</v>
      </c>
      <c r="B63" s="46">
        <v>5</v>
      </c>
      <c r="C63" s="47" t="s">
        <v>4</v>
      </c>
      <c r="D63" s="48">
        <v>35</v>
      </c>
      <c r="E63" s="47" t="s">
        <v>5</v>
      </c>
      <c r="F63" s="49">
        <v>23</v>
      </c>
      <c r="G63" s="49">
        <v>12</v>
      </c>
      <c r="H63" s="50">
        <v>45984</v>
      </c>
    </row>
    <row r="64" spans="1:8" ht="15" customHeight="1" x14ac:dyDescent="0.25">
      <c r="A64" s="46">
        <v>2</v>
      </c>
      <c r="B64" s="46">
        <v>5</v>
      </c>
      <c r="C64" s="47" t="s">
        <v>7</v>
      </c>
      <c r="D64" s="48">
        <v>17</v>
      </c>
      <c r="E64" s="47" t="s">
        <v>10</v>
      </c>
      <c r="F64" s="49" t="s">
        <v>106</v>
      </c>
      <c r="G64" s="49">
        <v>3</v>
      </c>
      <c r="H64" s="50">
        <v>45982</v>
      </c>
    </row>
    <row r="65" spans="1:8" ht="15" customHeight="1" x14ac:dyDescent="0.25">
      <c r="A65" s="46">
        <v>2</v>
      </c>
      <c r="B65" s="46">
        <v>5</v>
      </c>
      <c r="C65" s="47" t="s">
        <v>100</v>
      </c>
      <c r="D65" s="48">
        <v>9</v>
      </c>
      <c r="E65" s="47" t="s">
        <v>16</v>
      </c>
      <c r="F65" s="49">
        <v>41</v>
      </c>
      <c r="G65" s="49">
        <v>32</v>
      </c>
      <c r="H65" s="50">
        <v>45977</v>
      </c>
    </row>
    <row r="66" spans="1:8" ht="15" customHeight="1" x14ac:dyDescent="0.25">
      <c r="A66" s="46">
        <v>2</v>
      </c>
      <c r="B66" s="46">
        <v>5</v>
      </c>
      <c r="C66" s="47" t="s">
        <v>23</v>
      </c>
      <c r="D66" s="48">
        <v>31</v>
      </c>
      <c r="E66" s="47" t="s">
        <v>15</v>
      </c>
      <c r="F66" s="49">
        <v>27</v>
      </c>
      <c r="G66" s="49">
        <v>4</v>
      </c>
      <c r="H66" s="50">
        <v>45984</v>
      </c>
    </row>
    <row r="67" spans="1:8" ht="15" customHeight="1" x14ac:dyDescent="0.25">
      <c r="A67" s="46">
        <v>2</v>
      </c>
      <c r="B67" s="46">
        <v>5</v>
      </c>
      <c r="C67" s="47" t="s">
        <v>11</v>
      </c>
      <c r="D67" s="48">
        <v>40</v>
      </c>
      <c r="E67" s="47" t="s">
        <v>25</v>
      </c>
      <c r="F67" s="49">
        <v>27</v>
      </c>
      <c r="G67" s="49">
        <v>13</v>
      </c>
      <c r="H67" s="50">
        <v>45970</v>
      </c>
    </row>
    <row r="68" spans="1:8" ht="15" customHeight="1" x14ac:dyDescent="0.25">
      <c r="A68" s="46">
        <v>2</v>
      </c>
      <c r="B68" s="46">
        <v>5</v>
      </c>
      <c r="C68" s="47" t="s">
        <v>26</v>
      </c>
      <c r="D68" s="48">
        <v>14</v>
      </c>
      <c r="E68" s="47" t="s">
        <v>19</v>
      </c>
      <c r="F68" s="49">
        <v>17</v>
      </c>
      <c r="G68" s="49">
        <v>3</v>
      </c>
      <c r="H68" s="50">
        <v>45986</v>
      </c>
    </row>
    <row r="69" spans="1:8" ht="15" customHeight="1" x14ac:dyDescent="0.25">
      <c r="A69" s="46">
        <v>2</v>
      </c>
      <c r="B69" s="46">
        <v>5</v>
      </c>
      <c r="C69" s="47" t="s">
        <v>14</v>
      </c>
      <c r="D69" s="48">
        <v>19</v>
      </c>
      <c r="E69" s="47" t="s">
        <v>20</v>
      </c>
      <c r="F69" s="49" t="s">
        <v>105</v>
      </c>
      <c r="G69" s="49">
        <v>3</v>
      </c>
      <c r="H69" s="50">
        <v>45974</v>
      </c>
    </row>
    <row r="70" spans="1:8" ht="15" customHeight="1" x14ac:dyDescent="0.25">
      <c r="A70" s="46">
        <v>2</v>
      </c>
      <c r="B70" s="46">
        <v>5</v>
      </c>
      <c r="C70" s="47" t="s">
        <v>22</v>
      </c>
      <c r="D70" s="48">
        <v>20</v>
      </c>
      <c r="E70" s="47" t="s">
        <v>12</v>
      </c>
      <c r="F70" s="49">
        <v>34</v>
      </c>
      <c r="G70" s="49">
        <v>14</v>
      </c>
      <c r="H70" s="50">
        <v>45977</v>
      </c>
    </row>
    <row r="71" spans="1:8" ht="15" customHeight="1" x14ac:dyDescent="0.25">
      <c r="A71" s="46">
        <v>2</v>
      </c>
      <c r="B71" s="46">
        <v>5</v>
      </c>
      <c r="C71" s="51" t="s">
        <v>17</v>
      </c>
      <c r="D71" s="52">
        <v>12</v>
      </c>
      <c r="E71" s="51" t="s">
        <v>24</v>
      </c>
      <c r="F71" s="49">
        <v>25</v>
      </c>
      <c r="G71" s="49">
        <v>13</v>
      </c>
      <c r="H71" s="50">
        <v>45989</v>
      </c>
    </row>
    <row r="72" spans="1:8" ht="15" customHeight="1" x14ac:dyDescent="0.25">
      <c r="A72" s="46">
        <v>2</v>
      </c>
      <c r="B72" s="46">
        <v>5</v>
      </c>
      <c r="C72" s="47" t="s">
        <v>28</v>
      </c>
      <c r="D72" s="48">
        <v>10</v>
      </c>
      <c r="E72" s="47" t="s">
        <v>18</v>
      </c>
      <c r="F72" s="49">
        <v>16</v>
      </c>
      <c r="G72" s="49">
        <v>6</v>
      </c>
      <c r="H72" s="50">
        <v>45975</v>
      </c>
    </row>
    <row r="73" spans="1:8" ht="15" customHeight="1" x14ac:dyDescent="0.25">
      <c r="A73" s="46">
        <v>2</v>
      </c>
      <c r="B73" s="46">
        <v>5</v>
      </c>
      <c r="C73" s="47" t="s">
        <v>29</v>
      </c>
      <c r="D73" s="48">
        <v>41</v>
      </c>
      <c r="E73" s="47" t="s">
        <v>13</v>
      </c>
      <c r="F73" s="49">
        <v>33</v>
      </c>
      <c r="G73" s="49">
        <v>8</v>
      </c>
      <c r="H73" s="50">
        <v>45983</v>
      </c>
    </row>
    <row r="74" spans="1:8" ht="15" customHeight="1" x14ac:dyDescent="0.25">
      <c r="A74" s="46">
        <v>2</v>
      </c>
      <c r="B74" s="46">
        <v>5</v>
      </c>
      <c r="C74" s="51" t="s">
        <v>30</v>
      </c>
      <c r="D74" s="52">
        <v>34</v>
      </c>
      <c r="E74" s="51" t="s">
        <v>6</v>
      </c>
      <c r="F74" s="49">
        <v>17</v>
      </c>
      <c r="G74" s="49">
        <v>17</v>
      </c>
      <c r="H74" s="50">
        <v>45989</v>
      </c>
    </row>
    <row r="75" spans="1:8" ht="15" customHeight="1" x14ac:dyDescent="0.25">
      <c r="A75" s="46">
        <v>2</v>
      </c>
      <c r="B75" s="46">
        <v>5</v>
      </c>
      <c r="C75" s="47" t="s">
        <v>8</v>
      </c>
      <c r="D75" s="48">
        <v>3</v>
      </c>
      <c r="E75" s="47" t="s">
        <v>31</v>
      </c>
      <c r="F75" s="49">
        <v>42</v>
      </c>
      <c r="G75" s="49">
        <v>39</v>
      </c>
      <c r="H75" s="50">
        <v>45968</v>
      </c>
    </row>
    <row r="76" spans="1:8" ht="15" customHeight="1" x14ac:dyDescent="0.25">
      <c r="A76" s="46">
        <v>2</v>
      </c>
      <c r="B76" s="46">
        <v>5</v>
      </c>
      <c r="C76" s="47" t="s">
        <v>21</v>
      </c>
      <c r="D76" s="48">
        <v>31</v>
      </c>
      <c r="E76" s="47" t="s">
        <v>9</v>
      </c>
      <c r="F76" s="49">
        <v>24</v>
      </c>
      <c r="G76" s="49">
        <v>7</v>
      </c>
      <c r="H76" s="50">
        <v>45982</v>
      </c>
    </row>
    <row r="77" spans="1:8" ht="15" customHeight="1" x14ac:dyDescent="0.25">
      <c r="A77" s="46">
        <v>2</v>
      </c>
      <c r="B77" s="46">
        <v>6</v>
      </c>
      <c r="C77" s="47" t="s">
        <v>16</v>
      </c>
      <c r="D77" s="48">
        <v>24</v>
      </c>
      <c r="E77" s="47" t="s">
        <v>11</v>
      </c>
      <c r="F77" s="49">
        <v>27</v>
      </c>
      <c r="G77" s="49">
        <v>3</v>
      </c>
      <c r="H77" s="50">
        <v>45967</v>
      </c>
    </row>
    <row r="78" spans="1:8" ht="15" customHeight="1" x14ac:dyDescent="0.25">
      <c r="A78" s="46">
        <v>2</v>
      </c>
      <c r="B78" s="46">
        <v>6</v>
      </c>
      <c r="C78" s="47" t="s">
        <v>18</v>
      </c>
      <c r="D78" s="48">
        <v>41</v>
      </c>
      <c r="E78" s="47" t="s">
        <v>7</v>
      </c>
      <c r="F78" s="49">
        <v>17</v>
      </c>
      <c r="G78" s="49">
        <v>24</v>
      </c>
      <c r="H78" s="50">
        <v>45977</v>
      </c>
    </row>
    <row r="79" spans="1:8" ht="15" customHeight="1" x14ac:dyDescent="0.25">
      <c r="A79" s="46">
        <v>2</v>
      </c>
      <c r="B79" s="46">
        <v>6</v>
      </c>
      <c r="C79" s="47" t="s">
        <v>15</v>
      </c>
      <c r="D79" s="48">
        <v>27</v>
      </c>
      <c r="E79" s="47" t="s">
        <v>29</v>
      </c>
      <c r="F79" s="49">
        <v>16</v>
      </c>
      <c r="G79" s="49">
        <v>11</v>
      </c>
      <c r="H79" s="50">
        <v>45984</v>
      </c>
    </row>
    <row r="80" spans="1:8" ht="15" customHeight="1" x14ac:dyDescent="0.25">
      <c r="A80" s="46">
        <v>2</v>
      </c>
      <c r="B80" s="46">
        <v>6</v>
      </c>
      <c r="C80" s="47" t="s">
        <v>25</v>
      </c>
      <c r="D80" s="48">
        <v>20</v>
      </c>
      <c r="E80" s="47" t="s">
        <v>28</v>
      </c>
      <c r="F80" s="49">
        <v>26</v>
      </c>
      <c r="G80" s="49">
        <v>6</v>
      </c>
      <c r="H80" s="50">
        <v>45971</v>
      </c>
    </row>
    <row r="81" spans="1:8" ht="15" customHeight="1" x14ac:dyDescent="0.25">
      <c r="A81" s="46">
        <v>2</v>
      </c>
      <c r="B81" s="46">
        <v>6</v>
      </c>
      <c r="C81" s="47" t="s">
        <v>13</v>
      </c>
      <c r="D81" s="48">
        <v>26</v>
      </c>
      <c r="E81" s="47" t="s">
        <v>27</v>
      </c>
      <c r="F81" s="49">
        <v>31</v>
      </c>
      <c r="G81" s="49">
        <v>5</v>
      </c>
      <c r="H81" s="50">
        <v>45975</v>
      </c>
    </row>
    <row r="82" spans="1:8" ht="15" customHeight="1" x14ac:dyDescent="0.25">
      <c r="A82" s="46">
        <v>2</v>
      </c>
      <c r="B82" s="46">
        <v>6</v>
      </c>
      <c r="C82" s="47" t="s">
        <v>9</v>
      </c>
      <c r="D82" s="48">
        <v>22</v>
      </c>
      <c r="E82" s="47" t="s">
        <v>10</v>
      </c>
      <c r="F82" s="49">
        <v>21</v>
      </c>
      <c r="G82" s="49">
        <v>1</v>
      </c>
      <c r="H82" s="50">
        <v>45983</v>
      </c>
    </row>
    <row r="83" spans="1:8" ht="15" customHeight="1" x14ac:dyDescent="0.25">
      <c r="A83" s="46">
        <v>2</v>
      </c>
      <c r="B83" s="46">
        <v>6</v>
      </c>
      <c r="C83" s="47" t="s">
        <v>24</v>
      </c>
      <c r="D83" s="48">
        <v>22</v>
      </c>
      <c r="E83" s="47" t="s">
        <v>4</v>
      </c>
      <c r="F83" s="49">
        <v>31</v>
      </c>
      <c r="G83" s="49">
        <v>9</v>
      </c>
      <c r="H83" s="50">
        <v>45990</v>
      </c>
    </row>
    <row r="84" spans="1:8" ht="15" customHeight="1" x14ac:dyDescent="0.25">
      <c r="A84" s="46">
        <v>2</v>
      </c>
      <c r="B84" s="46">
        <v>6</v>
      </c>
      <c r="C84" s="47" t="s">
        <v>19</v>
      </c>
      <c r="D84" s="48">
        <v>25</v>
      </c>
      <c r="E84" s="47" t="s">
        <v>21</v>
      </c>
      <c r="F84" s="49">
        <v>9</v>
      </c>
      <c r="G84" s="49">
        <v>16</v>
      </c>
      <c r="H84" s="50">
        <v>45985</v>
      </c>
    </row>
    <row r="85" spans="1:8" ht="15" customHeight="1" x14ac:dyDescent="0.25">
      <c r="A85" s="46">
        <v>2</v>
      </c>
      <c r="B85" s="46">
        <v>6</v>
      </c>
      <c r="C85" s="47" t="s">
        <v>23</v>
      </c>
      <c r="D85" s="48">
        <v>23</v>
      </c>
      <c r="E85" s="47" t="s">
        <v>32</v>
      </c>
      <c r="F85" s="49">
        <v>10</v>
      </c>
      <c r="G85" s="49">
        <v>13</v>
      </c>
      <c r="H85" s="50">
        <v>45973</v>
      </c>
    </row>
    <row r="86" spans="1:8" ht="15" customHeight="1" x14ac:dyDescent="0.25">
      <c r="A86" s="46">
        <v>2</v>
      </c>
      <c r="B86" s="46">
        <v>6</v>
      </c>
      <c r="C86" s="47" t="s">
        <v>5</v>
      </c>
      <c r="D86" s="48">
        <v>17</v>
      </c>
      <c r="E86" s="47" t="s">
        <v>100</v>
      </c>
      <c r="F86" s="49">
        <v>28</v>
      </c>
      <c r="G86" s="49">
        <v>11</v>
      </c>
      <c r="H86" s="50">
        <v>45991</v>
      </c>
    </row>
    <row r="87" spans="1:8" ht="15" customHeight="1" x14ac:dyDescent="0.25">
      <c r="A87" s="46">
        <v>2</v>
      </c>
      <c r="B87" s="46">
        <v>6</v>
      </c>
      <c r="C87" s="47" t="s">
        <v>26</v>
      </c>
      <c r="D87" s="48">
        <v>14</v>
      </c>
      <c r="E87" s="47" t="s">
        <v>6</v>
      </c>
      <c r="F87" s="49">
        <v>17</v>
      </c>
      <c r="G87" s="49">
        <v>3</v>
      </c>
      <c r="H87" s="50">
        <v>45978</v>
      </c>
    </row>
    <row r="88" spans="1:8" ht="15" customHeight="1" x14ac:dyDescent="0.25">
      <c r="A88" s="46">
        <v>2</v>
      </c>
      <c r="B88" s="46">
        <v>6</v>
      </c>
      <c r="C88" s="51" t="s">
        <v>22</v>
      </c>
      <c r="D88" s="48">
        <v>16</v>
      </c>
      <c r="E88" s="47" t="s">
        <v>14</v>
      </c>
      <c r="F88" s="49">
        <v>9</v>
      </c>
      <c r="G88" s="49">
        <v>7</v>
      </c>
      <c r="H88" s="50">
        <v>45989</v>
      </c>
    </row>
    <row r="89" spans="1:8" ht="15" customHeight="1" x14ac:dyDescent="0.25">
      <c r="A89" s="46">
        <v>2</v>
      </c>
      <c r="B89" s="46">
        <v>6</v>
      </c>
      <c r="C89" s="47" t="s">
        <v>20</v>
      </c>
      <c r="D89" s="48">
        <v>16</v>
      </c>
      <c r="E89" s="47" t="s">
        <v>30</v>
      </c>
      <c r="F89" s="49">
        <v>24</v>
      </c>
      <c r="G89" s="49">
        <v>8</v>
      </c>
      <c r="H89" s="50">
        <v>45990</v>
      </c>
    </row>
    <row r="90" spans="1:8" ht="15" customHeight="1" x14ac:dyDescent="0.25">
      <c r="A90" s="46">
        <v>2</v>
      </c>
      <c r="B90" s="46">
        <v>6</v>
      </c>
      <c r="C90" s="47" t="s">
        <v>31</v>
      </c>
      <c r="D90" s="48">
        <v>23</v>
      </c>
      <c r="E90" s="47" t="s">
        <v>17</v>
      </c>
      <c r="F90" s="49">
        <v>19</v>
      </c>
      <c r="G90" s="49">
        <v>4</v>
      </c>
      <c r="H90" s="50">
        <v>45990</v>
      </c>
    </row>
    <row r="91" spans="1:8" ht="15" customHeight="1" x14ac:dyDescent="0.25">
      <c r="A91" s="46">
        <v>2</v>
      </c>
      <c r="B91" s="46">
        <v>6</v>
      </c>
      <c r="C91" s="47" t="s">
        <v>8</v>
      </c>
      <c r="D91" s="48">
        <v>21</v>
      </c>
      <c r="E91" s="47" t="s">
        <v>12</v>
      </c>
      <c r="F91" s="49">
        <v>31</v>
      </c>
      <c r="G91" s="49">
        <v>10</v>
      </c>
      <c r="H91" s="50">
        <v>45985</v>
      </c>
    </row>
    <row r="92" spans="1:8" ht="15" customHeight="1" x14ac:dyDescent="0.25">
      <c r="A92" s="46">
        <v>2</v>
      </c>
      <c r="B92" s="46">
        <v>7</v>
      </c>
      <c r="C92" s="47" t="s">
        <v>16</v>
      </c>
      <c r="D92" s="48">
        <v>30</v>
      </c>
      <c r="E92" s="47" t="s">
        <v>27</v>
      </c>
      <c r="F92" s="49">
        <v>37</v>
      </c>
      <c r="G92" s="49">
        <v>7</v>
      </c>
      <c r="H92" s="50">
        <v>45971</v>
      </c>
    </row>
    <row r="93" spans="1:8" ht="15" customHeight="1" x14ac:dyDescent="0.25">
      <c r="A93" s="46">
        <v>2</v>
      </c>
      <c r="B93" s="46">
        <v>7</v>
      </c>
      <c r="C93" s="47" t="s">
        <v>25</v>
      </c>
      <c r="D93" s="48">
        <v>10</v>
      </c>
      <c r="E93" s="47" t="s">
        <v>23</v>
      </c>
      <c r="F93" s="49">
        <v>28</v>
      </c>
      <c r="G93" s="49">
        <v>18</v>
      </c>
      <c r="H93" s="50">
        <v>45974</v>
      </c>
    </row>
    <row r="94" spans="1:8" ht="15" customHeight="1" x14ac:dyDescent="0.25">
      <c r="A94" s="46">
        <v>2</v>
      </c>
      <c r="B94" s="46">
        <v>7</v>
      </c>
      <c r="C94" s="47" t="s">
        <v>13</v>
      </c>
      <c r="D94" s="48">
        <v>19</v>
      </c>
      <c r="E94" s="47" t="s">
        <v>32</v>
      </c>
      <c r="F94" s="49">
        <v>42</v>
      </c>
      <c r="G94" s="49">
        <v>23</v>
      </c>
      <c r="H94" s="50">
        <v>45983</v>
      </c>
    </row>
    <row r="95" spans="1:8" ht="15" customHeight="1" x14ac:dyDescent="0.25">
      <c r="A95" s="46">
        <v>2</v>
      </c>
      <c r="B95" s="46">
        <v>7</v>
      </c>
      <c r="C95" s="47" t="s">
        <v>4</v>
      </c>
      <c r="D95" s="48">
        <v>28</v>
      </c>
      <c r="E95" s="47" t="s">
        <v>9</v>
      </c>
      <c r="F95" s="49">
        <v>14</v>
      </c>
      <c r="G95" s="49">
        <v>14</v>
      </c>
      <c r="H95" s="50">
        <v>45984</v>
      </c>
    </row>
    <row r="96" spans="1:8" ht="15" customHeight="1" x14ac:dyDescent="0.25">
      <c r="A96" s="46">
        <v>2</v>
      </c>
      <c r="B96" s="46">
        <v>7</v>
      </c>
      <c r="C96" s="47" t="s">
        <v>6</v>
      </c>
      <c r="D96" s="48">
        <v>38</v>
      </c>
      <c r="E96" s="47" t="s">
        <v>15</v>
      </c>
      <c r="F96" s="49">
        <v>21</v>
      </c>
      <c r="G96" s="49">
        <v>17</v>
      </c>
      <c r="H96" s="50">
        <v>45989</v>
      </c>
    </row>
    <row r="97" spans="1:8" ht="15" customHeight="1" x14ac:dyDescent="0.25">
      <c r="A97" s="46">
        <v>2</v>
      </c>
      <c r="B97" s="46">
        <v>7</v>
      </c>
      <c r="C97" s="47" t="s">
        <v>19</v>
      </c>
      <c r="D97" s="48">
        <v>20</v>
      </c>
      <c r="E97" s="47" t="s">
        <v>22</v>
      </c>
      <c r="F97" s="49">
        <v>13</v>
      </c>
      <c r="G97" s="49">
        <v>7</v>
      </c>
      <c r="H97" s="50">
        <v>45976</v>
      </c>
    </row>
    <row r="98" spans="1:8" ht="15" customHeight="1" x14ac:dyDescent="0.25">
      <c r="A98" s="46">
        <v>2</v>
      </c>
      <c r="B98" s="46">
        <v>7</v>
      </c>
      <c r="C98" s="47" t="s">
        <v>100</v>
      </c>
      <c r="D98" s="48">
        <v>20</v>
      </c>
      <c r="E98" s="47" t="s">
        <v>21</v>
      </c>
      <c r="F98" s="49" t="s">
        <v>107</v>
      </c>
      <c r="G98" s="49">
        <v>3</v>
      </c>
      <c r="H98" s="50">
        <v>45989</v>
      </c>
    </row>
    <row r="99" spans="1:8" ht="15" customHeight="1" x14ac:dyDescent="0.25">
      <c r="A99" s="46">
        <v>2</v>
      </c>
      <c r="B99" s="46">
        <v>7</v>
      </c>
      <c r="C99" s="47" t="s">
        <v>5</v>
      </c>
      <c r="D99" s="48">
        <v>10</v>
      </c>
      <c r="E99" s="47" t="s">
        <v>17</v>
      </c>
      <c r="F99" s="49">
        <v>23</v>
      </c>
      <c r="G99" s="49">
        <v>13</v>
      </c>
      <c r="H99" s="50">
        <v>45980</v>
      </c>
    </row>
    <row r="100" spans="1:8" ht="15" customHeight="1" x14ac:dyDescent="0.25">
      <c r="A100" s="46">
        <v>2</v>
      </c>
      <c r="B100" s="46">
        <v>7</v>
      </c>
      <c r="C100" s="47" t="s">
        <v>12</v>
      </c>
      <c r="D100" s="48">
        <v>22</v>
      </c>
      <c r="E100" s="47" t="s">
        <v>14</v>
      </c>
      <c r="F100" s="49">
        <v>9</v>
      </c>
      <c r="G100" s="49">
        <v>13</v>
      </c>
      <c r="H100" s="50">
        <v>45987</v>
      </c>
    </row>
    <row r="101" spans="1:8" ht="15" customHeight="1" x14ac:dyDescent="0.25">
      <c r="A101" s="46">
        <v>2</v>
      </c>
      <c r="B101" s="46">
        <v>7</v>
      </c>
      <c r="C101" s="47" t="s">
        <v>20</v>
      </c>
      <c r="D101" s="48">
        <v>20</v>
      </c>
      <c r="E101" s="47" t="s">
        <v>7</v>
      </c>
      <c r="F101" s="49">
        <v>7</v>
      </c>
      <c r="G101" s="49">
        <v>13</v>
      </c>
      <c r="H101" s="50">
        <v>45991</v>
      </c>
    </row>
    <row r="102" spans="1:8" ht="15" customHeight="1" x14ac:dyDescent="0.25">
      <c r="A102" s="46">
        <v>2</v>
      </c>
      <c r="B102" s="46">
        <v>7</v>
      </c>
      <c r="C102" s="47" t="s">
        <v>28</v>
      </c>
      <c r="D102" s="48">
        <v>37</v>
      </c>
      <c r="E102" s="47" t="s">
        <v>26</v>
      </c>
      <c r="F102" s="49">
        <v>23</v>
      </c>
      <c r="G102" s="49">
        <v>14</v>
      </c>
      <c r="H102" s="50">
        <v>45985</v>
      </c>
    </row>
    <row r="103" spans="1:8" ht="15" customHeight="1" x14ac:dyDescent="0.25">
      <c r="A103" s="46">
        <v>2</v>
      </c>
      <c r="B103" s="46">
        <v>7</v>
      </c>
      <c r="C103" s="47" t="s">
        <v>10</v>
      </c>
      <c r="D103" s="48">
        <v>27</v>
      </c>
      <c r="E103" s="47" t="s">
        <v>18</v>
      </c>
      <c r="F103" s="49">
        <v>34</v>
      </c>
      <c r="G103" s="49">
        <v>7</v>
      </c>
      <c r="H103" s="50">
        <v>45975</v>
      </c>
    </row>
    <row r="104" spans="1:8" ht="15" customHeight="1" x14ac:dyDescent="0.25">
      <c r="A104" s="46">
        <v>2</v>
      </c>
      <c r="B104" s="46">
        <v>7</v>
      </c>
      <c r="C104" s="47" t="s">
        <v>29</v>
      </c>
      <c r="D104" s="48">
        <v>7</v>
      </c>
      <c r="E104" s="47" t="s">
        <v>31</v>
      </c>
      <c r="F104" s="49">
        <v>17</v>
      </c>
      <c r="G104" s="49">
        <v>10</v>
      </c>
      <c r="H104" s="50">
        <v>45972</v>
      </c>
    </row>
    <row r="105" spans="1:8" ht="15" customHeight="1" x14ac:dyDescent="0.25">
      <c r="A105" s="46">
        <v>2</v>
      </c>
      <c r="B105" s="46">
        <v>7</v>
      </c>
      <c r="C105" s="51" t="s">
        <v>30</v>
      </c>
      <c r="D105" s="52">
        <v>10</v>
      </c>
      <c r="E105" s="51" t="s">
        <v>24</v>
      </c>
      <c r="F105" s="49">
        <v>17</v>
      </c>
      <c r="G105" s="49">
        <v>7</v>
      </c>
      <c r="H105" s="50">
        <v>45989</v>
      </c>
    </row>
    <row r="106" spans="1:8" ht="15" customHeight="1" x14ac:dyDescent="0.25">
      <c r="A106" s="46">
        <v>2</v>
      </c>
      <c r="B106" s="46">
        <v>7</v>
      </c>
      <c r="C106" s="47" t="s">
        <v>8</v>
      </c>
      <c r="D106" s="48">
        <v>35</v>
      </c>
      <c r="E106" s="47" t="s">
        <v>11</v>
      </c>
      <c r="F106" s="49">
        <v>34</v>
      </c>
      <c r="G106" s="49">
        <v>1</v>
      </c>
      <c r="H106" s="50">
        <v>45976</v>
      </c>
    </row>
    <row r="107" spans="1:8" ht="15" customHeight="1" x14ac:dyDescent="0.25">
      <c r="A107" s="46">
        <v>2</v>
      </c>
      <c r="B107" s="46">
        <v>8</v>
      </c>
      <c r="C107" s="47" t="s">
        <v>15</v>
      </c>
      <c r="D107" s="48">
        <v>10</v>
      </c>
      <c r="E107" s="47" t="s">
        <v>26</v>
      </c>
      <c r="F107" s="49">
        <v>31</v>
      </c>
      <c r="G107" s="49">
        <v>21</v>
      </c>
      <c r="H107" s="50">
        <v>45990</v>
      </c>
    </row>
    <row r="108" spans="1:8" ht="15" customHeight="1" x14ac:dyDescent="0.25">
      <c r="A108" s="46">
        <v>2</v>
      </c>
      <c r="B108" s="46">
        <v>8</v>
      </c>
      <c r="C108" s="47" t="s">
        <v>25</v>
      </c>
      <c r="D108" s="48">
        <v>16</v>
      </c>
      <c r="E108" s="47" t="s">
        <v>13</v>
      </c>
      <c r="F108" s="49">
        <v>10</v>
      </c>
      <c r="G108" s="49">
        <v>6</v>
      </c>
      <c r="H108" s="50">
        <v>45976</v>
      </c>
    </row>
    <row r="109" spans="1:8" ht="15" customHeight="1" x14ac:dyDescent="0.25">
      <c r="A109" s="46">
        <v>2</v>
      </c>
      <c r="B109" s="46">
        <v>8</v>
      </c>
      <c r="C109" s="47" t="s">
        <v>4</v>
      </c>
      <c r="D109" s="48">
        <v>38</v>
      </c>
      <c r="E109" s="47" t="s">
        <v>100</v>
      </c>
      <c r="F109" s="49">
        <v>16</v>
      </c>
      <c r="G109" s="49">
        <v>22</v>
      </c>
      <c r="H109" s="50">
        <v>45990</v>
      </c>
    </row>
    <row r="110" spans="1:8" ht="15" customHeight="1" x14ac:dyDescent="0.25">
      <c r="A110" s="46">
        <v>2</v>
      </c>
      <c r="B110" s="46">
        <v>8</v>
      </c>
      <c r="C110" s="47" t="s">
        <v>6</v>
      </c>
      <c r="D110" s="48">
        <v>16</v>
      </c>
      <c r="E110" s="47" t="s">
        <v>5</v>
      </c>
      <c r="F110" s="49">
        <v>17</v>
      </c>
      <c r="G110" s="49">
        <v>1</v>
      </c>
      <c r="H110" s="50">
        <v>45985</v>
      </c>
    </row>
    <row r="111" spans="1:8" ht="15" customHeight="1" x14ac:dyDescent="0.25">
      <c r="A111" s="46">
        <v>2</v>
      </c>
      <c r="B111" s="46">
        <v>8</v>
      </c>
      <c r="C111" s="47" t="s">
        <v>24</v>
      </c>
      <c r="D111" s="48">
        <v>23</v>
      </c>
      <c r="E111" s="47" t="s">
        <v>29</v>
      </c>
      <c r="F111" s="49">
        <v>21</v>
      </c>
      <c r="G111" s="49">
        <v>2</v>
      </c>
      <c r="H111" s="50">
        <v>45991</v>
      </c>
    </row>
    <row r="112" spans="1:8" ht="15" customHeight="1" x14ac:dyDescent="0.25">
      <c r="A112" s="46">
        <v>2</v>
      </c>
      <c r="B112" s="46">
        <v>8</v>
      </c>
      <c r="C112" s="47" t="s">
        <v>19</v>
      </c>
      <c r="D112" s="48">
        <v>10</v>
      </c>
      <c r="E112" s="47" t="s">
        <v>30</v>
      </c>
      <c r="F112" s="49">
        <v>13</v>
      </c>
      <c r="G112" s="49">
        <v>3</v>
      </c>
      <c r="H112" s="50">
        <v>45987</v>
      </c>
    </row>
    <row r="113" spans="1:8" ht="15" customHeight="1" x14ac:dyDescent="0.25">
      <c r="A113" s="46">
        <v>2</v>
      </c>
      <c r="B113" s="46">
        <v>8</v>
      </c>
      <c r="C113" s="47" t="s">
        <v>11</v>
      </c>
      <c r="D113" s="48">
        <v>38</v>
      </c>
      <c r="E113" s="47" t="s">
        <v>28</v>
      </c>
      <c r="F113" s="49">
        <v>34</v>
      </c>
      <c r="G113" s="49">
        <v>4</v>
      </c>
      <c r="H113" s="50">
        <v>45967</v>
      </c>
    </row>
    <row r="114" spans="1:8" ht="15" customHeight="1" x14ac:dyDescent="0.25">
      <c r="A114" s="46">
        <v>2</v>
      </c>
      <c r="B114" s="46">
        <v>8</v>
      </c>
      <c r="C114" s="47" t="s">
        <v>12</v>
      </c>
      <c r="D114" s="48">
        <v>24</v>
      </c>
      <c r="E114" s="47" t="s">
        <v>7</v>
      </c>
      <c r="F114" s="49">
        <v>13</v>
      </c>
      <c r="G114" s="49">
        <v>11</v>
      </c>
      <c r="H114" s="50">
        <v>45990</v>
      </c>
    </row>
    <row r="115" spans="1:8" ht="15" customHeight="1" x14ac:dyDescent="0.25">
      <c r="A115" s="46">
        <v>2</v>
      </c>
      <c r="B115" s="46">
        <v>8</v>
      </c>
      <c r="C115" s="47" t="s">
        <v>14</v>
      </c>
      <c r="D115" s="48">
        <v>21</v>
      </c>
      <c r="E115" s="47" t="s">
        <v>9</v>
      </c>
      <c r="F115" s="49">
        <v>28</v>
      </c>
      <c r="G115" s="49">
        <v>7</v>
      </c>
      <c r="H115" s="50">
        <v>45983</v>
      </c>
    </row>
    <row r="116" spans="1:8" ht="15" customHeight="1" x14ac:dyDescent="0.25">
      <c r="A116" s="46">
        <v>2</v>
      </c>
      <c r="B116" s="46">
        <v>8</v>
      </c>
      <c r="C116" s="47" t="s">
        <v>22</v>
      </c>
      <c r="D116" s="48">
        <v>3</v>
      </c>
      <c r="E116" s="47" t="s">
        <v>16</v>
      </c>
      <c r="F116" s="49">
        <v>31</v>
      </c>
      <c r="G116" s="49">
        <v>28</v>
      </c>
      <c r="H116" s="50">
        <v>45979</v>
      </c>
    </row>
    <row r="117" spans="1:8" ht="15" customHeight="1" x14ac:dyDescent="0.25">
      <c r="A117" s="46">
        <v>2</v>
      </c>
      <c r="B117" s="46">
        <v>8</v>
      </c>
      <c r="C117" s="47" t="s">
        <v>20</v>
      </c>
      <c r="D117" s="48">
        <v>35</v>
      </c>
      <c r="E117" s="47" t="s">
        <v>18</v>
      </c>
      <c r="F117" s="49">
        <v>27</v>
      </c>
      <c r="G117" s="49">
        <v>8</v>
      </c>
      <c r="H117" s="50">
        <v>45972</v>
      </c>
    </row>
    <row r="118" spans="1:8" ht="15" customHeight="1" x14ac:dyDescent="0.25">
      <c r="A118" s="46">
        <v>2</v>
      </c>
      <c r="B118" s="46">
        <v>8</v>
      </c>
      <c r="C118" s="47" t="s">
        <v>17</v>
      </c>
      <c r="D118" s="48">
        <v>16</v>
      </c>
      <c r="E118" s="47" t="s">
        <v>10</v>
      </c>
      <c r="F118" s="49">
        <v>35</v>
      </c>
      <c r="G118" s="49">
        <v>19</v>
      </c>
      <c r="H118" s="50">
        <v>45979</v>
      </c>
    </row>
    <row r="119" spans="1:8" ht="15" customHeight="1" x14ac:dyDescent="0.25">
      <c r="A119" s="46">
        <v>2</v>
      </c>
      <c r="B119" s="46">
        <v>8</v>
      </c>
      <c r="C119" s="47" t="s">
        <v>27</v>
      </c>
      <c r="D119" s="48">
        <v>33</v>
      </c>
      <c r="E119" s="47" t="s">
        <v>32</v>
      </c>
      <c r="F119" s="49">
        <v>17</v>
      </c>
      <c r="G119" s="49">
        <v>16</v>
      </c>
      <c r="H119" s="50">
        <v>45989</v>
      </c>
    </row>
    <row r="120" spans="1:8" ht="15" customHeight="1" x14ac:dyDescent="0.25">
      <c r="A120" s="46">
        <v>2</v>
      </c>
      <c r="B120" s="46">
        <v>8</v>
      </c>
      <c r="C120" s="47" t="s">
        <v>31</v>
      </c>
      <c r="D120" s="48">
        <v>36</v>
      </c>
      <c r="E120" s="47" t="s">
        <v>8</v>
      </c>
      <c r="F120" s="49">
        <v>6</v>
      </c>
      <c r="G120" s="49">
        <v>30</v>
      </c>
      <c r="H120" s="50">
        <v>45968</v>
      </c>
    </row>
    <row r="121" spans="1:8" ht="15" customHeight="1" x14ac:dyDescent="0.25">
      <c r="A121" s="46">
        <v>2</v>
      </c>
      <c r="B121" s="46">
        <v>8</v>
      </c>
      <c r="C121" s="47" t="s">
        <v>21</v>
      </c>
      <c r="D121" s="48">
        <v>7</v>
      </c>
      <c r="E121" s="47" t="s">
        <v>23</v>
      </c>
      <c r="F121" s="49">
        <v>24</v>
      </c>
      <c r="G121" s="49">
        <v>17</v>
      </c>
      <c r="H121" s="50">
        <v>45971</v>
      </c>
    </row>
    <row r="122" spans="1:8" ht="15" customHeight="1" x14ac:dyDescent="0.25">
      <c r="A122" s="46">
        <v>3</v>
      </c>
      <c r="B122" s="46">
        <v>9</v>
      </c>
      <c r="C122" s="47" t="s">
        <v>18</v>
      </c>
      <c r="D122" s="48">
        <v>31</v>
      </c>
      <c r="E122" s="47" t="s">
        <v>25</v>
      </c>
      <c r="F122" s="49">
        <v>28</v>
      </c>
      <c r="G122" s="49">
        <v>3</v>
      </c>
      <c r="H122" s="50">
        <v>45997</v>
      </c>
    </row>
    <row r="123" spans="1:8" ht="15" customHeight="1" x14ac:dyDescent="0.25">
      <c r="A123" s="46">
        <v>3</v>
      </c>
      <c r="B123" s="46">
        <v>9</v>
      </c>
      <c r="C123" s="47" t="s">
        <v>13</v>
      </c>
      <c r="D123" s="48">
        <v>17</v>
      </c>
      <c r="E123" s="47" t="s">
        <v>6</v>
      </c>
      <c r="F123" s="49">
        <v>16</v>
      </c>
      <c r="G123" s="49">
        <v>1</v>
      </c>
      <c r="H123" s="50">
        <v>46003</v>
      </c>
    </row>
    <row r="124" spans="1:8" ht="15" customHeight="1" x14ac:dyDescent="0.25">
      <c r="A124" s="46">
        <v>3</v>
      </c>
      <c r="B124" s="46">
        <v>9</v>
      </c>
      <c r="C124" s="47" t="s">
        <v>9</v>
      </c>
      <c r="D124" s="48">
        <v>27</v>
      </c>
      <c r="E124" s="47" t="s">
        <v>100</v>
      </c>
      <c r="F124" s="49">
        <v>24</v>
      </c>
      <c r="G124" s="49">
        <v>3</v>
      </c>
      <c r="H124" s="50">
        <v>46018</v>
      </c>
    </row>
    <row r="125" spans="1:8" ht="15" customHeight="1" x14ac:dyDescent="0.25">
      <c r="A125" s="46">
        <v>3</v>
      </c>
      <c r="B125" s="46">
        <v>9</v>
      </c>
      <c r="C125" s="47" t="s">
        <v>32</v>
      </c>
      <c r="D125" s="48">
        <v>37</v>
      </c>
      <c r="E125" s="47" t="s">
        <v>19</v>
      </c>
      <c r="F125" s="49">
        <v>35</v>
      </c>
      <c r="G125" s="49">
        <v>2</v>
      </c>
      <c r="H125" s="50">
        <v>46018</v>
      </c>
    </row>
    <row r="126" spans="1:8" ht="15" customHeight="1" x14ac:dyDescent="0.25">
      <c r="A126" s="46">
        <v>3</v>
      </c>
      <c r="B126" s="46">
        <v>9</v>
      </c>
      <c r="C126" s="47" t="s">
        <v>4</v>
      </c>
      <c r="D126" s="48">
        <v>23</v>
      </c>
      <c r="E126" s="47" t="s">
        <v>20</v>
      </c>
      <c r="F126" s="49">
        <v>20</v>
      </c>
      <c r="G126" s="49">
        <v>3</v>
      </c>
      <c r="H126" s="50">
        <v>45997</v>
      </c>
    </row>
    <row r="127" spans="1:8" ht="15" customHeight="1" x14ac:dyDescent="0.25">
      <c r="A127" s="46">
        <v>3</v>
      </c>
      <c r="B127" s="46">
        <v>9</v>
      </c>
      <c r="C127" s="47" t="s">
        <v>7</v>
      </c>
      <c r="D127" s="48">
        <v>35</v>
      </c>
      <c r="E127" s="47" t="s">
        <v>16</v>
      </c>
      <c r="F127" s="49">
        <v>19</v>
      </c>
      <c r="G127" s="49">
        <v>16</v>
      </c>
      <c r="H127" s="50">
        <v>46003</v>
      </c>
    </row>
    <row r="128" spans="1:8" ht="15" customHeight="1" x14ac:dyDescent="0.25">
      <c r="A128" s="46">
        <v>3</v>
      </c>
      <c r="B128" s="46">
        <v>9</v>
      </c>
      <c r="C128" s="47" t="s">
        <v>24</v>
      </c>
      <c r="D128" s="48">
        <v>7</v>
      </c>
      <c r="E128" s="47" t="s">
        <v>26</v>
      </c>
      <c r="F128" s="49">
        <v>19</v>
      </c>
      <c r="G128" s="49">
        <v>12</v>
      </c>
      <c r="H128" s="50">
        <v>46019</v>
      </c>
    </row>
    <row r="129" spans="1:8" ht="15" customHeight="1" x14ac:dyDescent="0.25">
      <c r="A129" s="46">
        <v>3</v>
      </c>
      <c r="B129" s="46">
        <v>9</v>
      </c>
      <c r="C129" s="47" t="s">
        <v>23</v>
      </c>
      <c r="D129" s="48">
        <v>31</v>
      </c>
      <c r="E129" s="47" t="s">
        <v>10</v>
      </c>
      <c r="F129" s="49">
        <v>7</v>
      </c>
      <c r="G129" s="49">
        <v>24</v>
      </c>
      <c r="H129" s="50">
        <v>46011</v>
      </c>
    </row>
    <row r="130" spans="1:8" ht="15" customHeight="1" x14ac:dyDescent="0.25">
      <c r="A130" s="46">
        <v>3</v>
      </c>
      <c r="B130" s="46">
        <v>9</v>
      </c>
      <c r="C130" s="47" t="s">
        <v>5</v>
      </c>
      <c r="D130" s="48">
        <v>13</v>
      </c>
      <c r="E130" s="47" t="s">
        <v>31</v>
      </c>
      <c r="F130" s="49">
        <v>30</v>
      </c>
      <c r="G130" s="49">
        <v>17</v>
      </c>
      <c r="H130" s="50">
        <v>46005</v>
      </c>
    </row>
    <row r="131" spans="1:8" ht="15" customHeight="1" x14ac:dyDescent="0.25">
      <c r="A131" s="46">
        <v>3</v>
      </c>
      <c r="B131" s="46">
        <v>9</v>
      </c>
      <c r="C131" s="47" t="s">
        <v>12</v>
      </c>
      <c r="D131" s="48">
        <v>24</v>
      </c>
      <c r="E131" s="47" t="s">
        <v>28</v>
      </c>
      <c r="F131" s="49">
        <v>6</v>
      </c>
      <c r="G131" s="49">
        <v>18</v>
      </c>
      <c r="H131" s="50">
        <v>46003</v>
      </c>
    </row>
    <row r="132" spans="1:8" ht="15" customHeight="1" x14ac:dyDescent="0.25">
      <c r="A132" s="46">
        <v>3</v>
      </c>
      <c r="B132" s="46">
        <v>9</v>
      </c>
      <c r="C132" s="47" t="s">
        <v>14</v>
      </c>
      <c r="D132" s="48">
        <v>28</v>
      </c>
      <c r="E132" s="47" t="s">
        <v>8</v>
      </c>
      <c r="F132" s="49">
        <v>35</v>
      </c>
      <c r="G132" s="49">
        <v>7</v>
      </c>
      <c r="H132" s="50">
        <v>46017</v>
      </c>
    </row>
    <row r="133" spans="1:8" ht="15" customHeight="1" x14ac:dyDescent="0.25">
      <c r="A133" s="46">
        <v>3</v>
      </c>
      <c r="B133" s="46">
        <v>9</v>
      </c>
      <c r="C133" s="47" t="s">
        <v>22</v>
      </c>
      <c r="D133" s="48">
        <v>16</v>
      </c>
      <c r="E133" s="47" t="s">
        <v>21</v>
      </c>
      <c r="F133" s="49">
        <v>20</v>
      </c>
      <c r="G133" s="49">
        <v>4</v>
      </c>
      <c r="H133" s="50">
        <v>46013</v>
      </c>
    </row>
    <row r="134" spans="1:8" ht="15" customHeight="1" x14ac:dyDescent="0.25">
      <c r="A134" s="46">
        <v>3</v>
      </c>
      <c r="B134" s="46">
        <v>9</v>
      </c>
      <c r="C134" s="47" t="s">
        <v>17</v>
      </c>
      <c r="D134" s="48">
        <v>29</v>
      </c>
      <c r="E134" s="47" t="s">
        <v>11</v>
      </c>
      <c r="F134" s="49">
        <v>17</v>
      </c>
      <c r="G134" s="49">
        <v>12</v>
      </c>
      <c r="H134" s="50">
        <v>45999</v>
      </c>
    </row>
    <row r="135" spans="1:8" ht="15" customHeight="1" x14ac:dyDescent="0.25">
      <c r="A135" s="46">
        <v>3</v>
      </c>
      <c r="B135" s="46">
        <v>9</v>
      </c>
      <c r="C135" s="47" t="s">
        <v>29</v>
      </c>
      <c r="D135" s="48">
        <v>31</v>
      </c>
      <c r="E135" s="47" t="s">
        <v>27</v>
      </c>
      <c r="F135" s="49">
        <v>10</v>
      </c>
      <c r="G135" s="49">
        <v>21</v>
      </c>
      <c r="H135" s="50">
        <v>46003</v>
      </c>
    </row>
    <row r="136" spans="1:8" ht="15" customHeight="1" x14ac:dyDescent="0.25">
      <c r="A136" s="46">
        <v>3</v>
      </c>
      <c r="B136" s="46">
        <v>9</v>
      </c>
      <c r="C136" s="47" t="s">
        <v>30</v>
      </c>
      <c r="D136" s="48">
        <v>16</v>
      </c>
      <c r="E136" s="47" t="s">
        <v>15</v>
      </c>
      <c r="F136" s="49">
        <v>13</v>
      </c>
      <c r="G136" s="49">
        <v>3</v>
      </c>
      <c r="H136" s="50">
        <v>46013</v>
      </c>
    </row>
    <row r="137" spans="1:8" ht="15" customHeight="1" x14ac:dyDescent="0.25">
      <c r="A137" s="46">
        <v>3</v>
      </c>
      <c r="B137" s="46">
        <v>10</v>
      </c>
      <c r="C137" s="47" t="s">
        <v>16</v>
      </c>
      <c r="D137" s="48">
        <v>34</v>
      </c>
      <c r="E137" s="47" t="s">
        <v>23</v>
      </c>
      <c r="F137" s="49">
        <v>31</v>
      </c>
      <c r="G137" s="49">
        <v>3</v>
      </c>
      <c r="H137" s="50">
        <v>45995</v>
      </c>
    </row>
    <row r="138" spans="1:8" ht="15" customHeight="1" x14ac:dyDescent="0.25">
      <c r="A138" s="46">
        <v>3</v>
      </c>
      <c r="B138" s="46">
        <v>10</v>
      </c>
      <c r="C138" s="47" t="s">
        <v>15</v>
      </c>
      <c r="D138" s="48">
        <v>30</v>
      </c>
      <c r="E138" s="47" t="s">
        <v>12</v>
      </c>
      <c r="F138" s="49">
        <v>27</v>
      </c>
      <c r="G138" s="49">
        <v>3</v>
      </c>
      <c r="H138" s="50">
        <v>46013</v>
      </c>
    </row>
    <row r="139" spans="1:8" ht="15" customHeight="1" x14ac:dyDescent="0.25">
      <c r="A139" s="46">
        <v>3</v>
      </c>
      <c r="B139" s="46">
        <v>10</v>
      </c>
      <c r="C139" s="47" t="s">
        <v>13</v>
      </c>
      <c r="D139" s="48">
        <v>17</v>
      </c>
      <c r="E139" s="47" t="s">
        <v>30</v>
      </c>
      <c r="F139" s="49">
        <v>19</v>
      </c>
      <c r="G139" s="49">
        <v>2</v>
      </c>
      <c r="H139" s="50">
        <v>46010</v>
      </c>
    </row>
    <row r="140" spans="1:8" ht="15" customHeight="1" x14ac:dyDescent="0.25">
      <c r="A140" s="46">
        <v>3</v>
      </c>
      <c r="B140" s="46">
        <v>10</v>
      </c>
      <c r="C140" s="47" t="s">
        <v>9</v>
      </c>
      <c r="D140" s="48">
        <v>29</v>
      </c>
      <c r="E140" s="47" t="s">
        <v>7</v>
      </c>
      <c r="F140" s="49">
        <v>21</v>
      </c>
      <c r="G140" s="49">
        <v>8</v>
      </c>
      <c r="H140" s="50">
        <v>46014</v>
      </c>
    </row>
    <row r="141" spans="1:8" ht="15" customHeight="1" x14ac:dyDescent="0.25">
      <c r="A141" s="46">
        <v>3</v>
      </c>
      <c r="B141" s="46">
        <v>10</v>
      </c>
      <c r="C141" s="47" t="s">
        <v>6</v>
      </c>
      <c r="D141" s="48">
        <v>24</v>
      </c>
      <c r="E141" s="47" t="s">
        <v>24</v>
      </c>
      <c r="F141" s="49">
        <v>28</v>
      </c>
      <c r="G141" s="49">
        <v>4</v>
      </c>
      <c r="H141" s="50">
        <v>45999</v>
      </c>
    </row>
    <row r="142" spans="1:8" ht="15" customHeight="1" x14ac:dyDescent="0.25">
      <c r="A142" s="46">
        <v>3</v>
      </c>
      <c r="B142" s="46">
        <v>10</v>
      </c>
      <c r="C142" s="47" t="s">
        <v>19</v>
      </c>
      <c r="D142" s="48">
        <v>17</v>
      </c>
      <c r="E142" s="47" t="s">
        <v>27</v>
      </c>
      <c r="F142" s="49">
        <v>31</v>
      </c>
      <c r="G142" s="49">
        <v>14</v>
      </c>
      <c r="H142" s="50">
        <v>46004</v>
      </c>
    </row>
    <row r="143" spans="1:8" ht="15" customHeight="1" x14ac:dyDescent="0.25">
      <c r="A143" s="46">
        <v>3</v>
      </c>
      <c r="B143" s="46">
        <v>10</v>
      </c>
      <c r="C143" s="47" t="s">
        <v>100</v>
      </c>
      <c r="D143" s="48">
        <v>28</v>
      </c>
      <c r="E143" s="47" t="s">
        <v>22</v>
      </c>
      <c r="F143" s="49">
        <v>24</v>
      </c>
      <c r="G143" s="49">
        <v>4</v>
      </c>
      <c r="H143" s="50">
        <v>46011</v>
      </c>
    </row>
    <row r="144" spans="1:8" ht="15" customHeight="1" x14ac:dyDescent="0.25">
      <c r="A144" s="46">
        <v>3</v>
      </c>
      <c r="B144" s="46">
        <v>10</v>
      </c>
      <c r="C144" s="47" t="s">
        <v>11</v>
      </c>
      <c r="D144" s="48">
        <v>13</v>
      </c>
      <c r="E144" s="47" t="s">
        <v>20</v>
      </c>
      <c r="F144" s="49">
        <v>41</v>
      </c>
      <c r="G144" s="49">
        <v>28</v>
      </c>
      <c r="H144" s="50">
        <v>46014</v>
      </c>
    </row>
    <row r="145" spans="1:8" ht="15" customHeight="1" x14ac:dyDescent="0.25">
      <c r="A145" s="46">
        <v>3</v>
      </c>
      <c r="B145" s="46">
        <v>10</v>
      </c>
      <c r="C145" s="47" t="s">
        <v>26</v>
      </c>
      <c r="D145" s="48">
        <v>10</v>
      </c>
      <c r="E145" s="47" t="s">
        <v>21</v>
      </c>
      <c r="F145" s="49">
        <v>34</v>
      </c>
      <c r="G145" s="49">
        <v>24</v>
      </c>
      <c r="H145" s="50">
        <v>46017</v>
      </c>
    </row>
    <row r="146" spans="1:8" ht="15" customHeight="1" x14ac:dyDescent="0.25">
      <c r="A146" s="46">
        <v>3</v>
      </c>
      <c r="B146" s="46">
        <v>10</v>
      </c>
      <c r="C146" s="47" t="s">
        <v>14</v>
      </c>
      <c r="D146" s="48">
        <v>17</v>
      </c>
      <c r="E146" s="47" t="s">
        <v>5</v>
      </c>
      <c r="F146" s="49">
        <v>23</v>
      </c>
      <c r="G146" s="49">
        <v>6</v>
      </c>
      <c r="H146" s="50">
        <v>46014</v>
      </c>
    </row>
    <row r="147" spans="1:8" ht="15" customHeight="1" x14ac:dyDescent="0.25">
      <c r="A147" s="46">
        <v>3</v>
      </c>
      <c r="B147" s="46">
        <v>10</v>
      </c>
      <c r="C147" s="47" t="s">
        <v>17</v>
      </c>
      <c r="D147" s="48">
        <v>25</v>
      </c>
      <c r="E147" s="47" t="s">
        <v>18</v>
      </c>
      <c r="F147" s="49">
        <v>3</v>
      </c>
      <c r="G147" s="49">
        <v>22</v>
      </c>
      <c r="H147" s="50">
        <v>45996</v>
      </c>
    </row>
    <row r="148" spans="1:8" ht="15" customHeight="1" x14ac:dyDescent="0.25">
      <c r="A148" s="46">
        <v>3</v>
      </c>
      <c r="B148" s="46">
        <v>10</v>
      </c>
      <c r="C148" s="47" t="s">
        <v>10</v>
      </c>
      <c r="D148" s="48">
        <v>17</v>
      </c>
      <c r="E148" s="47" t="s">
        <v>28</v>
      </c>
      <c r="F148" s="49">
        <v>31</v>
      </c>
      <c r="G148" s="49">
        <v>14</v>
      </c>
      <c r="H148" s="50">
        <v>46009</v>
      </c>
    </row>
    <row r="149" spans="1:8" ht="15" customHeight="1" x14ac:dyDescent="0.25">
      <c r="A149" s="46">
        <v>3</v>
      </c>
      <c r="B149" s="46">
        <v>10</v>
      </c>
      <c r="C149" s="47" t="s">
        <v>31</v>
      </c>
      <c r="D149" s="48">
        <v>28</v>
      </c>
      <c r="E149" s="47" t="s">
        <v>4</v>
      </c>
      <c r="F149" s="49">
        <v>21</v>
      </c>
      <c r="G149" s="49">
        <v>7</v>
      </c>
      <c r="H149" s="50">
        <v>46011</v>
      </c>
    </row>
    <row r="150" spans="1:8" ht="15" customHeight="1" x14ac:dyDescent="0.25">
      <c r="A150" s="46">
        <v>3</v>
      </c>
      <c r="B150" s="46">
        <v>10</v>
      </c>
      <c r="C150" s="47" t="s">
        <v>29</v>
      </c>
      <c r="D150" s="48">
        <v>24</v>
      </c>
      <c r="E150" s="47" t="s">
        <v>32</v>
      </c>
      <c r="F150" s="49">
        <v>26</v>
      </c>
      <c r="G150" s="49">
        <v>2</v>
      </c>
      <c r="H150" s="50">
        <v>46017</v>
      </c>
    </row>
    <row r="151" spans="1:8" ht="15" customHeight="1" x14ac:dyDescent="0.25">
      <c r="A151" s="46">
        <v>3</v>
      </c>
      <c r="B151" s="46">
        <v>10</v>
      </c>
      <c r="C151" s="47" t="s">
        <v>8</v>
      </c>
      <c r="D151" s="48">
        <v>18</v>
      </c>
      <c r="E151" s="47" t="s">
        <v>25</v>
      </c>
      <c r="F151" s="49">
        <v>21</v>
      </c>
      <c r="G151" s="49">
        <v>3</v>
      </c>
      <c r="H151" s="50">
        <v>45997</v>
      </c>
    </row>
    <row r="152" spans="1:8" ht="15" customHeight="1" x14ac:dyDescent="0.25">
      <c r="A152" s="46">
        <v>3</v>
      </c>
      <c r="B152" s="46">
        <v>11</v>
      </c>
      <c r="C152" s="47" t="s">
        <v>18</v>
      </c>
      <c r="D152" s="48">
        <v>26</v>
      </c>
      <c r="E152" s="47" t="s">
        <v>23</v>
      </c>
      <c r="F152" s="49">
        <v>13</v>
      </c>
      <c r="G152" s="49">
        <v>13</v>
      </c>
      <c r="H152" s="50">
        <v>45997</v>
      </c>
    </row>
    <row r="153" spans="1:8" ht="15" customHeight="1" x14ac:dyDescent="0.25">
      <c r="A153" s="46">
        <v>3</v>
      </c>
      <c r="B153" s="46">
        <v>11</v>
      </c>
      <c r="C153" s="47" t="s">
        <v>25</v>
      </c>
      <c r="D153" s="48">
        <v>28</v>
      </c>
      <c r="E153" s="47" t="s">
        <v>11</v>
      </c>
      <c r="F153" s="49">
        <v>31</v>
      </c>
      <c r="G153" s="49">
        <v>3</v>
      </c>
      <c r="H153" s="50">
        <v>45995</v>
      </c>
    </row>
    <row r="154" spans="1:8" ht="15" customHeight="1" x14ac:dyDescent="0.25">
      <c r="A154" s="46">
        <v>3</v>
      </c>
      <c r="B154" s="46">
        <v>11</v>
      </c>
      <c r="C154" s="47" t="s">
        <v>13</v>
      </c>
      <c r="D154" s="48">
        <v>6</v>
      </c>
      <c r="E154" s="47" t="s">
        <v>31</v>
      </c>
      <c r="F154" s="49">
        <v>29</v>
      </c>
      <c r="G154" s="49">
        <v>23</v>
      </c>
      <c r="H154" s="50">
        <v>46004</v>
      </c>
    </row>
    <row r="155" spans="1:8" ht="15" customHeight="1" x14ac:dyDescent="0.25">
      <c r="A155" s="46">
        <v>3</v>
      </c>
      <c r="B155" s="46">
        <v>11</v>
      </c>
      <c r="C155" s="47" t="s">
        <v>32</v>
      </c>
      <c r="D155" s="48">
        <v>28</v>
      </c>
      <c r="E155" s="47" t="s">
        <v>22</v>
      </c>
      <c r="F155" s="49">
        <v>18</v>
      </c>
      <c r="G155" s="49">
        <v>10</v>
      </c>
      <c r="H155" s="50">
        <v>46015</v>
      </c>
    </row>
    <row r="156" spans="1:8" ht="15" customHeight="1" x14ac:dyDescent="0.25">
      <c r="A156" s="46">
        <v>3</v>
      </c>
      <c r="B156" s="46">
        <v>11</v>
      </c>
      <c r="C156" s="47" t="s">
        <v>7</v>
      </c>
      <c r="D156" s="48">
        <v>14</v>
      </c>
      <c r="E156" s="47" t="s">
        <v>17</v>
      </c>
      <c r="F156" s="49">
        <v>40</v>
      </c>
      <c r="G156" s="49">
        <v>26</v>
      </c>
      <c r="H156" s="50">
        <v>46011</v>
      </c>
    </row>
    <row r="157" spans="1:8" ht="15" customHeight="1" x14ac:dyDescent="0.25">
      <c r="A157" s="46">
        <v>3</v>
      </c>
      <c r="B157" s="46">
        <v>11</v>
      </c>
      <c r="C157" s="47" t="s">
        <v>6</v>
      </c>
      <c r="D157" s="48">
        <v>15</v>
      </c>
      <c r="E157" s="47" t="s">
        <v>30</v>
      </c>
      <c r="F157" s="49">
        <v>16</v>
      </c>
      <c r="G157" s="49">
        <v>1</v>
      </c>
      <c r="H157" s="50">
        <v>45996</v>
      </c>
    </row>
    <row r="158" spans="1:8" ht="15" customHeight="1" x14ac:dyDescent="0.25">
      <c r="A158" s="46">
        <v>3</v>
      </c>
      <c r="B158" s="46">
        <v>11</v>
      </c>
      <c r="C158" s="47" t="s">
        <v>24</v>
      </c>
      <c r="D158" s="48">
        <v>17</v>
      </c>
      <c r="E158" s="47" t="s">
        <v>14</v>
      </c>
      <c r="F158" s="49">
        <v>23</v>
      </c>
      <c r="G158" s="49">
        <v>6</v>
      </c>
      <c r="H158" s="50">
        <v>46018</v>
      </c>
    </row>
    <row r="159" spans="1:8" ht="15" customHeight="1" x14ac:dyDescent="0.25">
      <c r="A159" s="46">
        <v>3</v>
      </c>
      <c r="B159" s="46">
        <v>11</v>
      </c>
      <c r="C159" s="47" t="s">
        <v>100</v>
      </c>
      <c r="D159" s="48">
        <v>34</v>
      </c>
      <c r="E159" s="47" t="s">
        <v>8</v>
      </c>
      <c r="F159" s="49">
        <v>31</v>
      </c>
      <c r="G159" s="49">
        <v>3</v>
      </c>
      <c r="H159" s="50">
        <v>46017</v>
      </c>
    </row>
    <row r="160" spans="1:8" ht="15" customHeight="1" x14ac:dyDescent="0.25">
      <c r="A160" s="46">
        <v>3</v>
      </c>
      <c r="B160" s="46">
        <v>11</v>
      </c>
      <c r="C160" s="47" t="s">
        <v>5</v>
      </c>
      <c r="D160" s="48">
        <v>25</v>
      </c>
      <c r="E160" s="47" t="s">
        <v>4</v>
      </c>
      <c r="F160" s="49">
        <v>23</v>
      </c>
      <c r="G160" s="49">
        <v>2</v>
      </c>
      <c r="H160" s="50">
        <v>45998</v>
      </c>
    </row>
    <row r="161" spans="1:8" ht="15" customHeight="1" x14ac:dyDescent="0.25">
      <c r="A161" s="46">
        <v>3</v>
      </c>
      <c r="B161" s="46">
        <v>11</v>
      </c>
      <c r="C161" s="47" t="s">
        <v>26</v>
      </c>
      <c r="D161" s="48">
        <v>26</v>
      </c>
      <c r="E161" s="47" t="s">
        <v>9</v>
      </c>
      <c r="F161" s="49">
        <v>28</v>
      </c>
      <c r="G161" s="49">
        <v>2</v>
      </c>
      <c r="H161" s="50">
        <v>46020</v>
      </c>
    </row>
    <row r="162" spans="1:8" ht="15" customHeight="1" x14ac:dyDescent="0.25">
      <c r="A162" s="46">
        <v>3</v>
      </c>
      <c r="B162" s="46">
        <v>11</v>
      </c>
      <c r="C162" s="47" t="s">
        <v>20</v>
      </c>
      <c r="D162" s="48">
        <v>22</v>
      </c>
      <c r="E162" s="47" t="s">
        <v>29</v>
      </c>
      <c r="F162" s="49">
        <v>15</v>
      </c>
      <c r="G162" s="49">
        <v>7</v>
      </c>
      <c r="H162" s="50">
        <v>46017</v>
      </c>
    </row>
    <row r="163" spans="1:8" ht="15" customHeight="1" x14ac:dyDescent="0.25">
      <c r="A163" s="46">
        <v>3</v>
      </c>
      <c r="B163" s="46">
        <v>11</v>
      </c>
      <c r="C163" s="47" t="s">
        <v>27</v>
      </c>
      <c r="D163" s="48">
        <v>28</v>
      </c>
      <c r="E163" s="47" t="s">
        <v>15</v>
      </c>
      <c r="F163" s="49">
        <v>21</v>
      </c>
      <c r="G163" s="49">
        <v>7</v>
      </c>
      <c r="H163" s="50">
        <v>46012</v>
      </c>
    </row>
    <row r="164" spans="1:8" ht="15" customHeight="1" x14ac:dyDescent="0.25">
      <c r="A164" s="46">
        <v>3</v>
      </c>
      <c r="B164" s="46">
        <v>11</v>
      </c>
      <c r="C164" s="47" t="s">
        <v>28</v>
      </c>
      <c r="D164" s="48">
        <v>28</v>
      </c>
      <c r="E164" s="47" t="s">
        <v>16</v>
      </c>
      <c r="F164" s="49">
        <v>30</v>
      </c>
      <c r="G164" s="49">
        <v>2</v>
      </c>
      <c r="H164" s="50">
        <v>45995</v>
      </c>
    </row>
    <row r="165" spans="1:8" ht="15" customHeight="1" x14ac:dyDescent="0.25">
      <c r="A165" s="46">
        <v>3</v>
      </c>
      <c r="B165" s="46">
        <v>11</v>
      </c>
      <c r="C165" s="47" t="s">
        <v>10</v>
      </c>
      <c r="D165" s="48">
        <v>10</v>
      </c>
      <c r="E165" s="47" t="s">
        <v>19</v>
      </c>
      <c r="F165" s="49">
        <v>17</v>
      </c>
      <c r="G165" s="49">
        <v>7</v>
      </c>
      <c r="H165" s="50">
        <v>46019</v>
      </c>
    </row>
    <row r="166" spans="1:8" ht="15" customHeight="1" x14ac:dyDescent="0.25">
      <c r="A166" s="46">
        <v>3</v>
      </c>
      <c r="B166" s="46">
        <v>11</v>
      </c>
      <c r="C166" s="47" t="s">
        <v>21</v>
      </c>
      <c r="D166" s="48">
        <v>6</v>
      </c>
      <c r="E166" s="47" t="s">
        <v>12</v>
      </c>
      <c r="F166" s="49">
        <v>24</v>
      </c>
      <c r="G166" s="49">
        <v>18</v>
      </c>
      <c r="H166" s="50">
        <v>46009</v>
      </c>
    </row>
    <row r="167" spans="1:8" ht="15" customHeight="1" x14ac:dyDescent="0.25">
      <c r="A167" s="46">
        <v>3</v>
      </c>
      <c r="B167" s="46">
        <v>12</v>
      </c>
      <c r="C167" s="47" t="s">
        <v>16</v>
      </c>
      <c r="D167" s="48">
        <v>33</v>
      </c>
      <c r="E167" s="47" t="s">
        <v>10</v>
      </c>
      <c r="F167" s="49">
        <v>21</v>
      </c>
      <c r="G167" s="49">
        <v>12</v>
      </c>
      <c r="H167" s="50">
        <v>46006</v>
      </c>
    </row>
    <row r="168" spans="1:8" ht="15" customHeight="1" x14ac:dyDescent="0.25">
      <c r="A168" s="46">
        <v>3</v>
      </c>
      <c r="B168" s="46">
        <v>12</v>
      </c>
      <c r="C168" s="47" t="s">
        <v>18</v>
      </c>
      <c r="D168" s="48">
        <v>24</v>
      </c>
      <c r="E168" s="47" t="s">
        <v>11</v>
      </c>
      <c r="F168" s="49">
        <v>34</v>
      </c>
      <c r="G168" s="49">
        <v>10</v>
      </c>
      <c r="H168" s="50">
        <v>46007</v>
      </c>
    </row>
    <row r="169" spans="1:8" ht="15" customHeight="1" x14ac:dyDescent="0.25">
      <c r="A169" s="46">
        <v>3</v>
      </c>
      <c r="B169" s="46">
        <v>12</v>
      </c>
      <c r="C169" s="47" t="s">
        <v>15</v>
      </c>
      <c r="D169" s="48">
        <v>23</v>
      </c>
      <c r="E169" s="47" t="s">
        <v>19</v>
      </c>
      <c r="F169" s="49">
        <v>30</v>
      </c>
      <c r="G169" s="49">
        <v>7</v>
      </c>
      <c r="H169" s="50">
        <v>46011</v>
      </c>
    </row>
    <row r="170" spans="1:8" ht="15" customHeight="1" x14ac:dyDescent="0.25">
      <c r="A170" s="46">
        <v>3</v>
      </c>
      <c r="B170" s="46">
        <v>12</v>
      </c>
      <c r="C170" s="47" t="s">
        <v>32</v>
      </c>
      <c r="D170" s="48">
        <v>17</v>
      </c>
      <c r="E170" s="47" t="s">
        <v>6</v>
      </c>
      <c r="F170" s="49">
        <v>24</v>
      </c>
      <c r="G170" s="49">
        <v>7</v>
      </c>
      <c r="H170" s="50">
        <v>46007</v>
      </c>
    </row>
    <row r="171" spans="1:8" ht="15" customHeight="1" x14ac:dyDescent="0.25">
      <c r="A171" s="46">
        <v>3</v>
      </c>
      <c r="B171" s="46">
        <v>12</v>
      </c>
      <c r="C171" s="47" t="s">
        <v>4</v>
      </c>
      <c r="D171" s="48">
        <v>31</v>
      </c>
      <c r="E171" s="47" t="s">
        <v>8</v>
      </c>
      <c r="F171" s="49">
        <v>3</v>
      </c>
      <c r="G171" s="49">
        <v>28</v>
      </c>
      <c r="H171" s="50">
        <v>45996</v>
      </c>
    </row>
    <row r="172" spans="1:8" ht="15" customHeight="1" x14ac:dyDescent="0.25">
      <c r="A172" s="46">
        <v>3</v>
      </c>
      <c r="B172" s="46">
        <v>12</v>
      </c>
      <c r="C172" s="47" t="s">
        <v>24</v>
      </c>
      <c r="D172" s="48">
        <v>13</v>
      </c>
      <c r="E172" s="47" t="s">
        <v>13</v>
      </c>
      <c r="F172" s="49">
        <v>16</v>
      </c>
      <c r="G172" s="49">
        <v>3</v>
      </c>
      <c r="H172" s="50">
        <v>46011</v>
      </c>
    </row>
    <row r="173" spans="1:8" ht="15" customHeight="1" x14ac:dyDescent="0.25">
      <c r="A173" s="46">
        <v>3</v>
      </c>
      <c r="B173" s="46">
        <v>12</v>
      </c>
      <c r="C173" s="47" t="s">
        <v>23</v>
      </c>
      <c r="D173" s="48">
        <v>17</v>
      </c>
      <c r="E173" s="47" t="s">
        <v>17</v>
      </c>
      <c r="F173" s="49">
        <v>33</v>
      </c>
      <c r="G173" s="49">
        <v>16</v>
      </c>
      <c r="H173" s="50">
        <v>45996</v>
      </c>
    </row>
    <row r="174" spans="1:8" ht="15" customHeight="1" x14ac:dyDescent="0.25">
      <c r="A174" s="46">
        <v>3</v>
      </c>
      <c r="B174" s="46">
        <v>12</v>
      </c>
      <c r="C174" s="47" t="s">
        <v>12</v>
      </c>
      <c r="D174" s="48">
        <v>24</v>
      </c>
      <c r="E174" s="47" t="s">
        <v>9</v>
      </c>
      <c r="F174" s="49" t="s">
        <v>102</v>
      </c>
      <c r="G174" s="49">
        <v>3</v>
      </c>
      <c r="H174" s="50">
        <v>46018</v>
      </c>
    </row>
    <row r="175" spans="1:8" ht="15" customHeight="1" x14ac:dyDescent="0.25">
      <c r="A175" s="46">
        <v>3</v>
      </c>
      <c r="B175" s="46">
        <v>12</v>
      </c>
      <c r="C175" s="47" t="s">
        <v>14</v>
      </c>
      <c r="D175" s="48">
        <v>13</v>
      </c>
      <c r="E175" s="47" t="s">
        <v>31</v>
      </c>
      <c r="F175" s="49">
        <v>43</v>
      </c>
      <c r="G175" s="49">
        <v>30</v>
      </c>
      <c r="H175" s="50">
        <v>46006</v>
      </c>
    </row>
    <row r="176" spans="1:8" ht="15" customHeight="1" x14ac:dyDescent="0.25">
      <c r="A176" s="46">
        <v>3</v>
      </c>
      <c r="B176" s="46">
        <v>12</v>
      </c>
      <c r="C176" s="47" t="s">
        <v>22</v>
      </c>
      <c r="D176" s="48">
        <v>20</v>
      </c>
      <c r="E176" s="47" t="s">
        <v>5</v>
      </c>
      <c r="F176" s="49">
        <v>27</v>
      </c>
      <c r="G176" s="49">
        <v>7</v>
      </c>
      <c r="H176" s="50">
        <v>46012</v>
      </c>
    </row>
    <row r="177" spans="1:8" ht="15" customHeight="1" x14ac:dyDescent="0.25">
      <c r="A177" s="46">
        <v>3</v>
      </c>
      <c r="B177" s="46">
        <v>12</v>
      </c>
      <c r="C177" s="47" t="s">
        <v>20</v>
      </c>
      <c r="D177" s="48">
        <v>19</v>
      </c>
      <c r="E177" s="47" t="s">
        <v>25</v>
      </c>
      <c r="F177" s="49">
        <v>24</v>
      </c>
      <c r="G177" s="49">
        <v>5</v>
      </c>
      <c r="H177" s="50">
        <v>46000</v>
      </c>
    </row>
    <row r="178" spans="1:8" ht="15" customHeight="1" x14ac:dyDescent="0.25">
      <c r="A178" s="46">
        <v>3</v>
      </c>
      <c r="B178" s="46">
        <v>12</v>
      </c>
      <c r="C178" s="47" t="s">
        <v>27</v>
      </c>
      <c r="D178" s="48">
        <v>23</v>
      </c>
      <c r="E178" s="47" t="s">
        <v>26</v>
      </c>
      <c r="F178" s="49">
        <v>6</v>
      </c>
      <c r="G178" s="49">
        <v>17</v>
      </c>
      <c r="H178" s="50">
        <v>46000</v>
      </c>
    </row>
    <row r="179" spans="1:8" ht="15" customHeight="1" x14ac:dyDescent="0.25">
      <c r="A179" s="46">
        <v>3</v>
      </c>
      <c r="B179" s="46">
        <v>12</v>
      </c>
      <c r="C179" s="47" t="s">
        <v>28</v>
      </c>
      <c r="D179" s="48">
        <v>22</v>
      </c>
      <c r="E179" s="47" t="s">
        <v>7</v>
      </c>
      <c r="F179" s="49">
        <v>17</v>
      </c>
      <c r="G179" s="49">
        <v>5</v>
      </c>
      <c r="H179" s="50">
        <v>46005</v>
      </c>
    </row>
    <row r="180" spans="1:8" ht="15" customHeight="1" x14ac:dyDescent="0.25">
      <c r="A180" s="46">
        <v>3</v>
      </c>
      <c r="B180" s="46">
        <v>12</v>
      </c>
      <c r="C180" s="47" t="s">
        <v>30</v>
      </c>
      <c r="D180" s="48">
        <v>22</v>
      </c>
      <c r="E180" s="47" t="s">
        <v>29</v>
      </c>
      <c r="F180" s="49">
        <v>16</v>
      </c>
      <c r="G180" s="49">
        <v>6</v>
      </c>
      <c r="H180" s="50">
        <v>46013</v>
      </c>
    </row>
    <row r="181" spans="1:8" ht="15" customHeight="1" x14ac:dyDescent="0.25">
      <c r="A181" s="46">
        <v>3</v>
      </c>
      <c r="B181" s="46">
        <v>12</v>
      </c>
      <c r="C181" s="47" t="s">
        <v>21</v>
      </c>
      <c r="D181" s="48">
        <v>20</v>
      </c>
      <c r="E181" s="47" t="s">
        <v>100</v>
      </c>
      <c r="F181" s="49">
        <v>0</v>
      </c>
      <c r="G181" s="49">
        <v>20</v>
      </c>
      <c r="H181" s="50">
        <v>46018</v>
      </c>
    </row>
    <row r="182" spans="1:8" ht="15" customHeight="1" x14ac:dyDescent="0.25">
      <c r="A182" s="46">
        <v>4</v>
      </c>
      <c r="B182" s="46">
        <v>13</v>
      </c>
      <c r="C182" s="47" t="s">
        <v>16</v>
      </c>
      <c r="D182" s="48">
        <v>39</v>
      </c>
      <c r="E182" s="47" t="s">
        <v>28</v>
      </c>
      <c r="F182" s="49">
        <v>18</v>
      </c>
      <c r="G182" s="49">
        <v>21</v>
      </c>
      <c r="H182" s="50">
        <v>46036</v>
      </c>
    </row>
    <row r="183" spans="1:8" ht="15" customHeight="1" x14ac:dyDescent="0.25">
      <c r="A183" s="46">
        <v>4</v>
      </c>
      <c r="B183" s="46">
        <v>13</v>
      </c>
      <c r="C183" s="47" t="s">
        <v>18</v>
      </c>
      <c r="D183" s="48">
        <v>10</v>
      </c>
      <c r="E183" s="47" t="s">
        <v>20</v>
      </c>
      <c r="F183" s="49">
        <v>41</v>
      </c>
      <c r="G183" s="49">
        <v>31</v>
      </c>
      <c r="H183" s="50">
        <v>46036</v>
      </c>
    </row>
    <row r="184" spans="1:8" ht="15" customHeight="1" x14ac:dyDescent="0.25">
      <c r="A184" s="46">
        <v>4</v>
      </c>
      <c r="B184" s="46">
        <v>13</v>
      </c>
      <c r="C184" s="47" t="s">
        <v>15</v>
      </c>
      <c r="D184" s="48">
        <v>21</v>
      </c>
      <c r="E184" s="47" t="s">
        <v>32</v>
      </c>
      <c r="F184" s="49">
        <v>30</v>
      </c>
      <c r="G184" s="49">
        <v>9</v>
      </c>
      <c r="H184" s="50">
        <v>46042</v>
      </c>
    </row>
    <row r="185" spans="1:8" ht="15" customHeight="1" x14ac:dyDescent="0.25">
      <c r="A185" s="46">
        <v>4</v>
      </c>
      <c r="B185" s="46">
        <v>13</v>
      </c>
      <c r="C185" s="47" t="s">
        <v>25</v>
      </c>
      <c r="D185" s="48">
        <v>9</v>
      </c>
      <c r="E185" s="47" t="s">
        <v>17</v>
      </c>
      <c r="F185" s="49">
        <v>38</v>
      </c>
      <c r="G185" s="49">
        <v>29</v>
      </c>
      <c r="H185" s="50">
        <v>46028</v>
      </c>
    </row>
    <row r="186" spans="1:8" ht="15" customHeight="1" x14ac:dyDescent="0.25">
      <c r="A186" s="46">
        <v>4</v>
      </c>
      <c r="B186" s="46">
        <v>13</v>
      </c>
      <c r="C186" s="47" t="s">
        <v>9</v>
      </c>
      <c r="D186" s="48">
        <v>22</v>
      </c>
      <c r="E186" s="47" t="s">
        <v>22</v>
      </c>
      <c r="F186" s="49">
        <v>31</v>
      </c>
      <c r="G186" s="49">
        <v>9</v>
      </c>
      <c r="H186" s="50">
        <v>46039</v>
      </c>
    </row>
    <row r="187" spans="1:8" ht="15" customHeight="1" x14ac:dyDescent="0.25">
      <c r="A187" s="46">
        <v>4</v>
      </c>
      <c r="B187" s="46">
        <v>13</v>
      </c>
      <c r="C187" s="47" t="s">
        <v>7</v>
      </c>
      <c r="D187" s="48">
        <v>17</v>
      </c>
      <c r="E187" s="47" t="s">
        <v>23</v>
      </c>
      <c r="F187" s="49">
        <v>24</v>
      </c>
      <c r="G187" s="49">
        <v>7</v>
      </c>
      <c r="H187" s="50">
        <v>46029</v>
      </c>
    </row>
    <row r="188" spans="1:8" ht="15" customHeight="1" x14ac:dyDescent="0.25">
      <c r="A188" s="46">
        <v>4</v>
      </c>
      <c r="B188" s="46">
        <v>13</v>
      </c>
      <c r="C188" s="47" t="s">
        <v>19</v>
      </c>
      <c r="D188" s="48">
        <v>30</v>
      </c>
      <c r="E188" s="47" t="s">
        <v>13</v>
      </c>
      <c r="F188" s="49">
        <v>6</v>
      </c>
      <c r="G188" s="49">
        <v>24</v>
      </c>
      <c r="H188" s="50">
        <v>46036</v>
      </c>
    </row>
    <row r="189" spans="1:8" ht="15" customHeight="1" x14ac:dyDescent="0.25">
      <c r="A189" s="46">
        <v>4</v>
      </c>
      <c r="B189" s="46">
        <v>13</v>
      </c>
      <c r="C189" s="47" t="s">
        <v>100</v>
      </c>
      <c r="D189" s="48">
        <v>33</v>
      </c>
      <c r="E189" s="47" t="s">
        <v>12</v>
      </c>
      <c r="F189" s="49">
        <v>34</v>
      </c>
      <c r="G189" s="49">
        <v>1</v>
      </c>
      <c r="H189" s="50">
        <v>46040</v>
      </c>
    </row>
    <row r="190" spans="1:8" ht="15" customHeight="1" x14ac:dyDescent="0.25">
      <c r="A190" s="46">
        <v>4</v>
      </c>
      <c r="B190" s="46">
        <v>13</v>
      </c>
      <c r="C190" s="47" t="s">
        <v>11</v>
      </c>
      <c r="D190" s="48">
        <v>27</v>
      </c>
      <c r="E190" s="47" t="s">
        <v>10</v>
      </c>
      <c r="F190" s="49">
        <v>14</v>
      </c>
      <c r="G190" s="49">
        <v>13</v>
      </c>
      <c r="H190" s="50">
        <v>46045</v>
      </c>
    </row>
    <row r="191" spans="1:8" ht="15" customHeight="1" x14ac:dyDescent="0.25">
      <c r="A191" s="46">
        <v>4</v>
      </c>
      <c r="B191" s="46">
        <v>13</v>
      </c>
      <c r="C191" s="47" t="s">
        <v>14</v>
      </c>
      <c r="D191" s="48">
        <v>17</v>
      </c>
      <c r="E191" s="47" t="s">
        <v>4</v>
      </c>
      <c r="F191" s="49">
        <v>42</v>
      </c>
      <c r="G191" s="49">
        <v>25</v>
      </c>
      <c r="H191" s="50">
        <v>46035</v>
      </c>
    </row>
    <row r="192" spans="1:8" ht="15" customHeight="1" x14ac:dyDescent="0.25">
      <c r="A192" s="46">
        <v>4</v>
      </c>
      <c r="B192" s="46">
        <v>13</v>
      </c>
      <c r="C192" s="47" t="s">
        <v>27</v>
      </c>
      <c r="D192" s="48">
        <v>10</v>
      </c>
      <c r="E192" s="47" t="s">
        <v>24</v>
      </c>
      <c r="F192" s="49">
        <v>17</v>
      </c>
      <c r="G192" s="49">
        <v>7</v>
      </c>
      <c r="H192" s="50">
        <v>46030</v>
      </c>
    </row>
    <row r="193" spans="1:8" ht="15" customHeight="1" x14ac:dyDescent="0.25">
      <c r="A193" s="46">
        <v>4</v>
      </c>
      <c r="B193" s="46">
        <v>13</v>
      </c>
      <c r="C193" s="47" t="s">
        <v>29</v>
      </c>
      <c r="D193" s="48">
        <v>10</v>
      </c>
      <c r="E193" s="47" t="s">
        <v>6</v>
      </c>
      <c r="F193" s="49">
        <v>21</v>
      </c>
      <c r="G193" s="49">
        <v>11</v>
      </c>
      <c r="H193" s="50">
        <v>46037</v>
      </c>
    </row>
    <row r="194" spans="1:8" ht="15" customHeight="1" x14ac:dyDescent="0.25">
      <c r="A194" s="46">
        <v>4</v>
      </c>
      <c r="B194" s="46">
        <v>13</v>
      </c>
      <c r="C194" s="47" t="s">
        <v>30</v>
      </c>
      <c r="D194" s="48">
        <v>24</v>
      </c>
      <c r="E194" s="47" t="s">
        <v>26</v>
      </c>
      <c r="F194" s="49">
        <v>16</v>
      </c>
      <c r="G194" s="49">
        <v>8</v>
      </c>
      <c r="H194" s="50">
        <v>46044</v>
      </c>
    </row>
    <row r="195" spans="1:8" ht="15" customHeight="1" x14ac:dyDescent="0.25">
      <c r="A195" s="46">
        <v>4</v>
      </c>
      <c r="B195" s="46">
        <v>13</v>
      </c>
      <c r="C195" s="47" t="s">
        <v>8</v>
      </c>
      <c r="D195" s="48">
        <v>17</v>
      </c>
      <c r="E195" s="47" t="s">
        <v>5</v>
      </c>
      <c r="F195" s="49">
        <v>22</v>
      </c>
      <c r="G195" s="49">
        <v>5</v>
      </c>
      <c r="H195" s="50">
        <v>46032</v>
      </c>
    </row>
    <row r="196" spans="1:8" ht="15" customHeight="1" x14ac:dyDescent="0.25">
      <c r="A196" s="46">
        <v>4</v>
      </c>
      <c r="B196" s="46">
        <v>13</v>
      </c>
      <c r="C196" s="47" t="s">
        <v>21</v>
      </c>
      <c r="D196" s="48">
        <v>17</v>
      </c>
      <c r="E196" s="47" t="s">
        <v>31</v>
      </c>
      <c r="F196" s="49">
        <v>21</v>
      </c>
      <c r="G196" s="49">
        <v>4</v>
      </c>
      <c r="H196" s="50">
        <v>46022</v>
      </c>
    </row>
    <row r="197" spans="1:8" ht="15" customHeight="1" x14ac:dyDescent="0.25">
      <c r="A197" s="46">
        <v>4</v>
      </c>
      <c r="B197" s="46">
        <v>14</v>
      </c>
      <c r="C197" s="47" t="s">
        <v>15</v>
      </c>
      <c r="D197" s="48">
        <v>21</v>
      </c>
      <c r="E197" s="47" t="s">
        <v>27</v>
      </c>
      <c r="F197" s="49">
        <v>29</v>
      </c>
      <c r="G197" s="49">
        <v>8</v>
      </c>
      <c r="H197" s="50">
        <v>46043</v>
      </c>
    </row>
    <row r="198" spans="1:8" ht="15" customHeight="1" x14ac:dyDescent="0.25">
      <c r="A198" s="46">
        <v>4</v>
      </c>
      <c r="B198" s="46">
        <v>14</v>
      </c>
      <c r="C198" s="47" t="s">
        <v>13</v>
      </c>
      <c r="D198" s="48">
        <v>23</v>
      </c>
      <c r="E198" s="47" t="s">
        <v>29</v>
      </c>
      <c r="F198" s="49">
        <v>24</v>
      </c>
      <c r="G198" s="49">
        <v>1</v>
      </c>
      <c r="H198" s="50">
        <v>46034</v>
      </c>
    </row>
    <row r="199" spans="1:8" ht="15" customHeight="1" x14ac:dyDescent="0.25">
      <c r="A199" s="46">
        <v>4</v>
      </c>
      <c r="B199" s="46">
        <v>14</v>
      </c>
      <c r="C199" s="47" t="s">
        <v>9</v>
      </c>
      <c r="D199" s="48">
        <v>23</v>
      </c>
      <c r="E199" s="47" t="s">
        <v>21</v>
      </c>
      <c r="F199" s="49">
        <v>20</v>
      </c>
      <c r="G199" s="49">
        <v>3</v>
      </c>
      <c r="H199" s="50">
        <v>46029</v>
      </c>
    </row>
    <row r="200" spans="1:8" ht="15" customHeight="1" x14ac:dyDescent="0.25">
      <c r="A200" s="46">
        <v>4</v>
      </c>
      <c r="B200" s="46">
        <v>14</v>
      </c>
      <c r="C200" s="47" t="s">
        <v>4</v>
      </c>
      <c r="D200" s="48">
        <v>24</v>
      </c>
      <c r="E200" s="47" t="s">
        <v>25</v>
      </c>
      <c r="F200" s="49">
        <v>21</v>
      </c>
      <c r="G200" s="49">
        <v>3</v>
      </c>
      <c r="H200" s="50">
        <v>46036</v>
      </c>
    </row>
    <row r="201" spans="1:8" ht="15" customHeight="1" x14ac:dyDescent="0.25">
      <c r="A201" s="46">
        <v>4</v>
      </c>
      <c r="B201" s="46">
        <v>14</v>
      </c>
      <c r="C201" s="47" t="s">
        <v>7</v>
      </c>
      <c r="D201" s="48">
        <v>10</v>
      </c>
      <c r="E201" s="47" t="s">
        <v>19</v>
      </c>
      <c r="F201" s="49">
        <v>21</v>
      </c>
      <c r="G201" s="49">
        <v>11</v>
      </c>
      <c r="H201" s="50">
        <v>46040</v>
      </c>
    </row>
    <row r="202" spans="1:8" ht="15" customHeight="1" x14ac:dyDescent="0.25">
      <c r="A202" s="46">
        <v>4</v>
      </c>
      <c r="B202" s="46">
        <v>14</v>
      </c>
      <c r="C202" s="47" t="s">
        <v>6</v>
      </c>
      <c r="D202" s="48">
        <v>16</v>
      </c>
      <c r="E202" s="47" t="s">
        <v>14</v>
      </c>
      <c r="F202" s="49">
        <v>13</v>
      </c>
      <c r="G202" s="49">
        <v>3</v>
      </c>
      <c r="H202" s="50">
        <v>46034</v>
      </c>
    </row>
    <row r="203" spans="1:8" ht="15" customHeight="1" x14ac:dyDescent="0.25">
      <c r="A203" s="46">
        <v>4</v>
      </c>
      <c r="B203" s="46">
        <v>14</v>
      </c>
      <c r="C203" s="47" t="s">
        <v>24</v>
      </c>
      <c r="D203" s="48">
        <v>9</v>
      </c>
      <c r="E203" s="47" t="s">
        <v>30</v>
      </c>
      <c r="F203" s="49">
        <v>20</v>
      </c>
      <c r="G203" s="49">
        <v>11</v>
      </c>
      <c r="H203" s="50">
        <v>46046</v>
      </c>
    </row>
    <row r="204" spans="1:8" ht="15" customHeight="1" x14ac:dyDescent="0.25">
      <c r="A204" s="46">
        <v>4</v>
      </c>
      <c r="B204" s="46">
        <v>14</v>
      </c>
      <c r="C204" s="47" t="s">
        <v>100</v>
      </c>
      <c r="D204" s="48">
        <v>34</v>
      </c>
      <c r="E204" s="47" t="s">
        <v>28</v>
      </c>
      <c r="F204" s="49">
        <v>37</v>
      </c>
      <c r="G204" s="49">
        <v>3</v>
      </c>
      <c r="H204" s="50">
        <v>46026</v>
      </c>
    </row>
    <row r="205" spans="1:8" ht="15" customHeight="1" x14ac:dyDescent="0.25">
      <c r="A205" s="46">
        <v>4</v>
      </c>
      <c r="B205" s="46">
        <v>14</v>
      </c>
      <c r="C205" s="47" t="s">
        <v>23</v>
      </c>
      <c r="D205" s="48">
        <v>17</v>
      </c>
      <c r="E205" s="47" t="s">
        <v>11</v>
      </c>
      <c r="F205" s="49">
        <v>30</v>
      </c>
      <c r="G205" s="49">
        <v>13</v>
      </c>
      <c r="H205" s="50">
        <v>46026</v>
      </c>
    </row>
    <row r="206" spans="1:8" ht="15" customHeight="1" x14ac:dyDescent="0.25">
      <c r="A206" s="46">
        <v>4</v>
      </c>
      <c r="B206" s="46">
        <v>14</v>
      </c>
      <c r="C206" s="47" t="s">
        <v>5</v>
      </c>
      <c r="D206" s="48">
        <v>17</v>
      </c>
      <c r="E206" s="47" t="s">
        <v>18</v>
      </c>
      <c r="F206" s="49">
        <v>24</v>
      </c>
      <c r="G206" s="49">
        <v>7</v>
      </c>
      <c r="H206" s="50">
        <v>46024</v>
      </c>
    </row>
    <row r="207" spans="1:8" ht="15" customHeight="1" x14ac:dyDescent="0.25">
      <c r="A207" s="46">
        <v>4</v>
      </c>
      <c r="B207" s="46">
        <v>14</v>
      </c>
      <c r="C207" s="47" t="s">
        <v>26</v>
      </c>
      <c r="D207" s="48">
        <v>23</v>
      </c>
      <c r="E207" s="47" t="s">
        <v>32</v>
      </c>
      <c r="F207" s="49">
        <v>16</v>
      </c>
      <c r="G207" s="49">
        <v>7</v>
      </c>
      <c r="H207" s="50">
        <v>46045</v>
      </c>
    </row>
    <row r="208" spans="1:8" ht="15" customHeight="1" x14ac:dyDescent="0.25">
      <c r="A208" s="46">
        <v>4</v>
      </c>
      <c r="B208" s="46">
        <v>14</v>
      </c>
      <c r="C208" s="47" t="s">
        <v>17</v>
      </c>
      <c r="D208" s="48">
        <v>30</v>
      </c>
      <c r="E208" s="47" t="s">
        <v>16</v>
      </c>
      <c r="F208" s="49">
        <v>20</v>
      </c>
      <c r="G208" s="49">
        <v>10</v>
      </c>
      <c r="H208" s="50">
        <v>46024</v>
      </c>
    </row>
    <row r="209" spans="1:8" ht="15" customHeight="1" x14ac:dyDescent="0.25">
      <c r="A209" s="46">
        <v>4</v>
      </c>
      <c r="B209" s="46">
        <v>14</v>
      </c>
      <c r="C209" s="47" t="s">
        <v>10</v>
      </c>
      <c r="D209" s="48">
        <v>7</v>
      </c>
      <c r="E209" s="47" t="s">
        <v>20</v>
      </c>
      <c r="F209" s="49">
        <v>29</v>
      </c>
      <c r="G209" s="49">
        <v>22</v>
      </c>
      <c r="H209" s="50">
        <v>46041</v>
      </c>
    </row>
    <row r="210" spans="1:8" ht="15" customHeight="1" x14ac:dyDescent="0.25">
      <c r="A210" s="46">
        <v>4</v>
      </c>
      <c r="B210" s="46">
        <v>14</v>
      </c>
      <c r="C210" s="47" t="s">
        <v>31</v>
      </c>
      <c r="D210" s="48">
        <v>34</v>
      </c>
      <c r="E210" s="47" t="s">
        <v>12</v>
      </c>
      <c r="F210" s="49">
        <v>22</v>
      </c>
      <c r="G210" s="49">
        <v>12</v>
      </c>
      <c r="H210" s="50">
        <v>46039</v>
      </c>
    </row>
    <row r="211" spans="1:8" ht="15" customHeight="1" x14ac:dyDescent="0.25">
      <c r="A211" s="46">
        <v>4</v>
      </c>
      <c r="B211" s="46">
        <v>14</v>
      </c>
      <c r="C211" s="47" t="s">
        <v>8</v>
      </c>
      <c r="D211" s="48">
        <v>30</v>
      </c>
      <c r="E211" s="47" t="s">
        <v>22</v>
      </c>
      <c r="F211" s="49">
        <v>34</v>
      </c>
      <c r="G211" s="49">
        <v>4</v>
      </c>
      <c r="H211" s="50">
        <v>46031</v>
      </c>
    </row>
    <row r="212" spans="1:8" ht="15" customHeight="1" x14ac:dyDescent="0.25">
      <c r="A212" s="46">
        <v>4</v>
      </c>
      <c r="B212" s="46">
        <v>15</v>
      </c>
      <c r="C212" s="47" t="s">
        <v>18</v>
      </c>
      <c r="D212" s="48">
        <v>14</v>
      </c>
      <c r="E212" s="47" t="s">
        <v>17</v>
      </c>
      <c r="F212" s="49">
        <v>30</v>
      </c>
      <c r="G212" s="49">
        <v>16</v>
      </c>
      <c r="H212" s="50">
        <v>46037</v>
      </c>
    </row>
    <row r="213" spans="1:8" ht="15" customHeight="1" x14ac:dyDescent="0.25">
      <c r="A213" s="46">
        <v>4</v>
      </c>
      <c r="B213" s="46">
        <v>15</v>
      </c>
      <c r="C213" s="47" t="s">
        <v>9</v>
      </c>
      <c r="D213" s="48">
        <v>31</v>
      </c>
      <c r="E213" s="47" t="s">
        <v>8</v>
      </c>
      <c r="F213" s="49" t="s">
        <v>120</v>
      </c>
      <c r="G213" s="49">
        <v>3</v>
      </c>
      <c r="H213" s="50">
        <v>46040</v>
      </c>
    </row>
    <row r="214" spans="1:8" ht="15" customHeight="1" x14ac:dyDescent="0.25">
      <c r="A214" s="46">
        <v>4</v>
      </c>
      <c r="B214" s="46">
        <v>15</v>
      </c>
      <c r="C214" s="47" t="s">
        <v>32</v>
      </c>
      <c r="D214" s="48">
        <v>38</v>
      </c>
      <c r="E214" s="47" t="s">
        <v>15</v>
      </c>
      <c r="F214" s="49">
        <v>25</v>
      </c>
      <c r="G214" s="49">
        <v>13</v>
      </c>
      <c r="H214" s="50">
        <v>46042</v>
      </c>
    </row>
    <row r="215" spans="1:8" ht="15" customHeight="1" x14ac:dyDescent="0.25">
      <c r="A215" s="46">
        <v>4</v>
      </c>
      <c r="B215" s="46">
        <v>15</v>
      </c>
      <c r="C215" s="47" t="s">
        <v>4</v>
      </c>
      <c r="D215" s="48">
        <v>35</v>
      </c>
      <c r="E215" s="47" t="s">
        <v>31</v>
      </c>
      <c r="F215" s="49">
        <v>40</v>
      </c>
      <c r="G215" s="49">
        <v>5</v>
      </c>
      <c r="H215" s="50">
        <v>46046</v>
      </c>
    </row>
    <row r="216" spans="1:8" ht="15" customHeight="1" x14ac:dyDescent="0.25">
      <c r="A216" s="46">
        <v>4</v>
      </c>
      <c r="B216" s="46">
        <v>15</v>
      </c>
      <c r="C216" s="47" t="s">
        <v>7</v>
      </c>
      <c r="D216" s="48">
        <v>17</v>
      </c>
      <c r="E216" s="47" t="s">
        <v>25</v>
      </c>
      <c r="F216" s="49">
        <v>19</v>
      </c>
      <c r="G216" s="49">
        <v>2</v>
      </c>
      <c r="H216" s="50">
        <v>46038</v>
      </c>
    </row>
    <row r="217" spans="1:8" ht="15" customHeight="1" x14ac:dyDescent="0.25">
      <c r="A217" s="46">
        <v>4</v>
      </c>
      <c r="B217" s="46">
        <v>15</v>
      </c>
      <c r="C217" s="47" t="s">
        <v>24</v>
      </c>
      <c r="D217" s="48">
        <v>13</v>
      </c>
      <c r="E217" s="47" t="s">
        <v>6</v>
      </c>
      <c r="F217" s="49">
        <v>21</v>
      </c>
      <c r="G217" s="49">
        <v>8</v>
      </c>
      <c r="H217" s="50">
        <v>46035</v>
      </c>
    </row>
    <row r="218" spans="1:8" ht="15" customHeight="1" x14ac:dyDescent="0.25">
      <c r="A218" s="46">
        <v>4</v>
      </c>
      <c r="B218" s="46">
        <v>15</v>
      </c>
      <c r="C218" s="47" t="s">
        <v>23</v>
      </c>
      <c r="D218" s="48">
        <v>10</v>
      </c>
      <c r="E218" s="47" t="s">
        <v>16</v>
      </c>
      <c r="F218" s="49">
        <v>34</v>
      </c>
      <c r="G218" s="49">
        <v>24</v>
      </c>
      <c r="H218" s="50">
        <v>46024</v>
      </c>
    </row>
    <row r="219" spans="1:8" ht="15" customHeight="1" x14ac:dyDescent="0.25">
      <c r="A219" s="46">
        <v>4</v>
      </c>
      <c r="B219" s="46">
        <v>15</v>
      </c>
      <c r="C219" s="47" t="s">
        <v>5</v>
      </c>
      <c r="D219" s="48">
        <v>23</v>
      </c>
      <c r="E219" s="47" t="s">
        <v>14</v>
      </c>
      <c r="F219" s="49">
        <v>9</v>
      </c>
      <c r="G219" s="49">
        <v>14</v>
      </c>
      <c r="H219" s="50">
        <v>46039</v>
      </c>
    </row>
    <row r="220" spans="1:8" ht="15" customHeight="1" x14ac:dyDescent="0.25">
      <c r="A220" s="46">
        <v>4</v>
      </c>
      <c r="B220" s="46">
        <v>15</v>
      </c>
      <c r="C220" s="47" t="s">
        <v>26</v>
      </c>
      <c r="D220" s="48">
        <v>13</v>
      </c>
      <c r="E220" s="47" t="s">
        <v>29</v>
      </c>
      <c r="F220" s="49">
        <v>20</v>
      </c>
      <c r="G220" s="49">
        <v>7</v>
      </c>
      <c r="H220" s="50">
        <v>46034</v>
      </c>
    </row>
    <row r="221" spans="1:8" ht="15" customHeight="1" x14ac:dyDescent="0.25">
      <c r="A221" s="46">
        <v>4</v>
      </c>
      <c r="B221" s="46">
        <v>15</v>
      </c>
      <c r="C221" s="47" t="s">
        <v>12</v>
      </c>
      <c r="D221" s="48">
        <v>31</v>
      </c>
      <c r="E221" s="47" t="s">
        <v>21</v>
      </c>
      <c r="F221" s="49">
        <v>18</v>
      </c>
      <c r="G221" s="49">
        <v>13</v>
      </c>
      <c r="H221" s="50">
        <v>46028</v>
      </c>
    </row>
    <row r="222" spans="1:8" ht="15" customHeight="1" x14ac:dyDescent="0.25">
      <c r="A222" s="46">
        <v>4</v>
      </c>
      <c r="B222" s="46">
        <v>15</v>
      </c>
      <c r="C222" s="47" t="s">
        <v>22</v>
      </c>
      <c r="D222" s="48">
        <v>31</v>
      </c>
      <c r="E222" s="47" t="s">
        <v>100</v>
      </c>
      <c r="F222" s="49">
        <v>20</v>
      </c>
      <c r="G222" s="49">
        <v>11</v>
      </c>
      <c r="H222" s="50">
        <v>46031</v>
      </c>
    </row>
    <row r="223" spans="1:8" ht="15" customHeight="1" x14ac:dyDescent="0.25">
      <c r="A223" s="46">
        <v>4</v>
      </c>
      <c r="B223" s="46">
        <v>15</v>
      </c>
      <c r="C223" s="47" t="s">
        <v>20</v>
      </c>
      <c r="D223" s="48">
        <v>27</v>
      </c>
      <c r="E223" s="47" t="s">
        <v>11</v>
      </c>
      <c r="F223" s="49">
        <v>21</v>
      </c>
      <c r="G223" s="49">
        <v>6</v>
      </c>
      <c r="H223" s="50">
        <v>46039</v>
      </c>
    </row>
    <row r="224" spans="1:8" ht="15" customHeight="1" x14ac:dyDescent="0.25">
      <c r="A224" s="46">
        <v>4</v>
      </c>
      <c r="B224" s="46">
        <v>15</v>
      </c>
      <c r="C224" s="47" t="s">
        <v>27</v>
      </c>
      <c r="D224" s="48">
        <v>15</v>
      </c>
      <c r="E224" s="47" t="s">
        <v>19</v>
      </c>
      <c r="F224" s="49">
        <v>27</v>
      </c>
      <c r="G224" s="49">
        <v>12</v>
      </c>
      <c r="H224" s="50">
        <v>46032</v>
      </c>
    </row>
    <row r="225" spans="1:8" ht="15" customHeight="1" x14ac:dyDescent="0.25">
      <c r="A225" s="46">
        <v>4</v>
      </c>
      <c r="B225" s="46">
        <v>15</v>
      </c>
      <c r="C225" s="47" t="s">
        <v>28</v>
      </c>
      <c r="D225" s="48">
        <v>21</v>
      </c>
      <c r="E225" s="47" t="s">
        <v>10</v>
      </c>
      <c r="F225" s="49">
        <v>31</v>
      </c>
      <c r="G225" s="49">
        <v>10</v>
      </c>
      <c r="H225" s="50">
        <v>46038</v>
      </c>
    </row>
    <row r="226" spans="1:8" ht="15" customHeight="1" x14ac:dyDescent="0.25">
      <c r="A226" s="46">
        <v>4</v>
      </c>
      <c r="B226" s="46">
        <v>15</v>
      </c>
      <c r="C226" s="47" t="s">
        <v>30</v>
      </c>
      <c r="D226" s="48">
        <v>20</v>
      </c>
      <c r="E226" s="47" t="s">
        <v>13</v>
      </c>
      <c r="F226" s="49">
        <v>30</v>
      </c>
      <c r="G226" s="49">
        <v>10</v>
      </c>
      <c r="H226" s="50">
        <v>46035</v>
      </c>
    </row>
    <row r="227" spans="1:8" ht="15" customHeight="1" x14ac:dyDescent="0.25">
      <c r="A227" s="46">
        <v>4</v>
      </c>
      <c r="B227" s="46">
        <v>16</v>
      </c>
      <c r="C227" s="47" t="s">
        <v>16</v>
      </c>
      <c r="D227" s="48">
        <v>33</v>
      </c>
      <c r="E227" s="47" t="s">
        <v>7</v>
      </c>
      <c r="F227" s="49">
        <v>21</v>
      </c>
      <c r="G227" s="49">
        <v>12</v>
      </c>
      <c r="H227" s="50">
        <v>46035</v>
      </c>
    </row>
    <row r="228" spans="1:8" ht="15" customHeight="1" x14ac:dyDescent="0.25">
      <c r="A228" s="46">
        <v>4</v>
      </c>
      <c r="B228" s="46">
        <v>16</v>
      </c>
      <c r="C228" s="47" t="s">
        <v>25</v>
      </c>
      <c r="D228" s="48">
        <v>24</v>
      </c>
      <c r="E228" s="47" t="s">
        <v>18</v>
      </c>
      <c r="F228" s="49">
        <v>21</v>
      </c>
      <c r="G228" s="49">
        <v>3</v>
      </c>
      <c r="H228" s="50">
        <v>46043</v>
      </c>
    </row>
    <row r="229" spans="1:8" ht="15" customHeight="1" x14ac:dyDescent="0.25">
      <c r="A229" s="46">
        <v>4</v>
      </c>
      <c r="B229" s="46">
        <v>16</v>
      </c>
      <c r="C229" s="47" t="s">
        <v>6</v>
      </c>
      <c r="D229" s="48">
        <v>27</v>
      </c>
      <c r="E229" s="47" t="s">
        <v>13</v>
      </c>
      <c r="F229" s="49">
        <v>24</v>
      </c>
      <c r="G229" s="49">
        <v>3</v>
      </c>
      <c r="H229" s="50">
        <v>46025</v>
      </c>
    </row>
    <row r="230" spans="1:8" ht="15" customHeight="1" x14ac:dyDescent="0.25">
      <c r="A230" s="46">
        <v>4</v>
      </c>
      <c r="B230" s="46">
        <v>16</v>
      </c>
      <c r="C230" s="47" t="s">
        <v>19</v>
      </c>
      <c r="D230" s="48">
        <v>30</v>
      </c>
      <c r="E230" s="47" t="s">
        <v>32</v>
      </c>
      <c r="F230" s="49">
        <v>27</v>
      </c>
      <c r="G230" s="49">
        <v>3</v>
      </c>
      <c r="H230" s="50">
        <v>46046</v>
      </c>
    </row>
    <row r="231" spans="1:8" ht="15" customHeight="1" x14ac:dyDescent="0.25">
      <c r="A231" s="46">
        <v>4</v>
      </c>
      <c r="B231" s="46">
        <v>16</v>
      </c>
      <c r="C231" s="47" t="s">
        <v>100</v>
      </c>
      <c r="D231" s="48">
        <v>27</v>
      </c>
      <c r="E231" s="47" t="s">
        <v>9</v>
      </c>
      <c r="F231" s="49">
        <v>20</v>
      </c>
      <c r="G231" s="49">
        <v>7</v>
      </c>
      <c r="H231" s="50">
        <v>46047</v>
      </c>
    </row>
    <row r="232" spans="1:8" ht="15" customHeight="1" x14ac:dyDescent="0.25">
      <c r="A232" s="46">
        <v>4</v>
      </c>
      <c r="B232" s="46">
        <v>16</v>
      </c>
      <c r="C232" s="47" t="s">
        <v>11</v>
      </c>
      <c r="D232" s="48">
        <v>17</v>
      </c>
      <c r="E232" s="47" t="s">
        <v>17</v>
      </c>
      <c r="F232" s="49">
        <v>48</v>
      </c>
      <c r="G232" s="49">
        <v>31</v>
      </c>
      <c r="H232" s="50">
        <v>46034</v>
      </c>
    </row>
    <row r="233" spans="1:8" ht="15" customHeight="1" x14ac:dyDescent="0.25">
      <c r="A233" s="46">
        <v>4</v>
      </c>
      <c r="B233" s="46">
        <v>16</v>
      </c>
      <c r="C233" s="47" t="s">
        <v>26</v>
      </c>
      <c r="D233" s="48">
        <v>26</v>
      </c>
      <c r="E233" s="47" t="s">
        <v>15</v>
      </c>
      <c r="F233" s="49">
        <v>16</v>
      </c>
      <c r="G233" s="49">
        <v>10</v>
      </c>
      <c r="H233" s="50">
        <v>46043</v>
      </c>
    </row>
    <row r="234" spans="1:8" ht="15" customHeight="1" x14ac:dyDescent="0.25">
      <c r="A234" s="46">
        <v>4</v>
      </c>
      <c r="B234" s="46">
        <v>16</v>
      </c>
      <c r="C234" s="47" t="s">
        <v>12</v>
      </c>
      <c r="D234" s="48">
        <v>23</v>
      </c>
      <c r="E234" s="47" t="s">
        <v>4</v>
      </c>
      <c r="F234" s="49">
        <v>24</v>
      </c>
      <c r="G234" s="49">
        <v>1</v>
      </c>
      <c r="H234" s="50">
        <v>46040</v>
      </c>
    </row>
    <row r="235" spans="1:8" ht="15" customHeight="1" x14ac:dyDescent="0.25">
      <c r="A235" s="46">
        <v>4</v>
      </c>
      <c r="B235" s="46">
        <v>16</v>
      </c>
      <c r="C235" s="47" t="s">
        <v>27</v>
      </c>
      <c r="D235" s="48">
        <v>38</v>
      </c>
      <c r="E235" s="47" t="s">
        <v>30</v>
      </c>
      <c r="F235" s="49">
        <v>17</v>
      </c>
      <c r="G235" s="49">
        <v>21</v>
      </c>
      <c r="H235" s="50">
        <v>46035</v>
      </c>
    </row>
    <row r="236" spans="1:8" ht="15" customHeight="1" x14ac:dyDescent="0.25">
      <c r="A236" s="46">
        <v>4</v>
      </c>
      <c r="B236" s="46">
        <v>16</v>
      </c>
      <c r="C236" s="47" t="s">
        <v>28</v>
      </c>
      <c r="D236" s="48">
        <v>3</v>
      </c>
      <c r="E236" s="47" t="s">
        <v>20</v>
      </c>
      <c r="F236" s="49">
        <v>26</v>
      </c>
      <c r="G236" s="49">
        <v>23</v>
      </c>
      <c r="H236" s="50">
        <v>46038</v>
      </c>
    </row>
    <row r="237" spans="1:8" ht="15" customHeight="1" x14ac:dyDescent="0.25">
      <c r="A237" s="46">
        <v>4</v>
      </c>
      <c r="B237" s="46">
        <v>16</v>
      </c>
      <c r="C237" s="47" t="s">
        <v>10</v>
      </c>
      <c r="D237" s="48">
        <v>17</v>
      </c>
      <c r="E237" s="47" t="s">
        <v>23</v>
      </c>
      <c r="F237" s="49">
        <v>20</v>
      </c>
      <c r="G237" s="49">
        <v>3</v>
      </c>
      <c r="H237" s="50">
        <v>46043</v>
      </c>
    </row>
    <row r="238" spans="1:8" ht="15" customHeight="1" x14ac:dyDescent="0.25">
      <c r="A238" s="46">
        <v>4</v>
      </c>
      <c r="B238" s="46">
        <v>16</v>
      </c>
      <c r="C238" s="47" t="s">
        <v>31</v>
      </c>
      <c r="D238" s="48">
        <v>34</v>
      </c>
      <c r="E238" s="47" t="s">
        <v>5</v>
      </c>
      <c r="F238" s="49">
        <v>10</v>
      </c>
      <c r="G238" s="49">
        <v>24</v>
      </c>
      <c r="H238" s="50">
        <v>46039</v>
      </c>
    </row>
    <row r="239" spans="1:8" ht="15" customHeight="1" x14ac:dyDescent="0.25">
      <c r="A239" s="46">
        <v>4</v>
      </c>
      <c r="B239" s="46">
        <v>16</v>
      </c>
      <c r="C239" s="47" t="s">
        <v>29</v>
      </c>
      <c r="D239" s="48">
        <v>20</v>
      </c>
      <c r="E239" s="47" t="s">
        <v>24</v>
      </c>
      <c r="F239" s="49">
        <v>16</v>
      </c>
      <c r="G239" s="49">
        <v>4</v>
      </c>
      <c r="H239" s="50">
        <v>46038</v>
      </c>
    </row>
    <row r="240" spans="1:8" ht="15" customHeight="1" x14ac:dyDescent="0.25">
      <c r="A240" s="46">
        <v>4</v>
      </c>
      <c r="B240" s="46">
        <v>16</v>
      </c>
      <c r="C240" s="47" t="s">
        <v>8</v>
      </c>
      <c r="D240" s="48">
        <v>38</v>
      </c>
      <c r="E240" s="47" t="s">
        <v>14</v>
      </c>
      <c r="F240" s="49">
        <v>22</v>
      </c>
      <c r="G240" s="49">
        <v>16</v>
      </c>
      <c r="H240" s="50">
        <v>46045</v>
      </c>
    </row>
    <row r="241" spans="1:9" ht="15" customHeight="1" x14ac:dyDescent="0.25">
      <c r="A241" s="46">
        <v>4</v>
      </c>
      <c r="B241" s="46">
        <v>16</v>
      </c>
      <c r="C241" s="47" t="s">
        <v>21</v>
      </c>
      <c r="D241" s="48">
        <v>31</v>
      </c>
      <c r="E241" s="47" t="s">
        <v>22</v>
      </c>
      <c r="F241" s="49">
        <v>27</v>
      </c>
      <c r="G241" s="49">
        <v>4</v>
      </c>
      <c r="H241" s="50">
        <v>46029</v>
      </c>
    </row>
    <row r="242" spans="1:9" ht="15" customHeight="1" x14ac:dyDescent="0.25">
      <c r="A242" s="42" t="s">
        <v>89</v>
      </c>
      <c r="B242" s="40"/>
      <c r="C242" s="43"/>
      <c r="D242" s="43"/>
      <c r="E242" s="43"/>
      <c r="F242" s="40"/>
      <c r="G242" s="40"/>
      <c r="H242" s="40"/>
      <c r="I242" s="40"/>
    </row>
    <row r="243" spans="1:9" ht="15" customHeight="1" x14ac:dyDescent="0.25">
      <c r="A243" s="46">
        <v>5</v>
      </c>
      <c r="B243" s="46">
        <v>1</v>
      </c>
      <c r="C243" s="47" t="s">
        <v>148</v>
      </c>
      <c r="D243" s="48">
        <v>16</v>
      </c>
      <c r="E243" s="47" t="s">
        <v>149</v>
      </c>
      <c r="F243" s="46">
        <v>23</v>
      </c>
      <c r="G243" s="46">
        <v>7</v>
      </c>
      <c r="H243" s="60">
        <v>46052</v>
      </c>
      <c r="I243" s="61" t="s">
        <v>90</v>
      </c>
    </row>
    <row r="244" spans="1:9" ht="15" customHeight="1" x14ac:dyDescent="0.25">
      <c r="A244" s="46">
        <v>5</v>
      </c>
      <c r="B244" s="46">
        <v>1</v>
      </c>
      <c r="C244" s="47" t="s">
        <v>150</v>
      </c>
      <c r="D244" s="48">
        <v>28</v>
      </c>
      <c r="E244" s="47" t="s">
        <v>151</v>
      </c>
      <c r="F244" s="46">
        <v>27</v>
      </c>
      <c r="G244" s="46">
        <v>1</v>
      </c>
      <c r="H244" s="60">
        <v>46051</v>
      </c>
      <c r="I244" s="61" t="s">
        <v>91</v>
      </c>
    </row>
    <row r="245" spans="1:9" ht="15" customHeight="1" x14ac:dyDescent="0.25">
      <c r="A245" s="46">
        <v>5</v>
      </c>
      <c r="B245" s="46">
        <v>1</v>
      </c>
      <c r="C245" s="47" t="s">
        <v>152</v>
      </c>
      <c r="D245" s="48">
        <v>6</v>
      </c>
      <c r="E245" s="47" t="s">
        <v>153</v>
      </c>
      <c r="F245" s="46">
        <v>21</v>
      </c>
      <c r="G245" s="46">
        <v>15</v>
      </c>
      <c r="H245" s="60">
        <v>46054</v>
      </c>
      <c r="I245" s="61" t="s">
        <v>92</v>
      </c>
    </row>
    <row r="246" spans="1:9" ht="15" customHeight="1" x14ac:dyDescent="0.25">
      <c r="A246" s="46">
        <v>5</v>
      </c>
      <c r="B246" s="46">
        <v>1</v>
      </c>
      <c r="C246" s="47" t="s">
        <v>154</v>
      </c>
      <c r="D246" s="48">
        <v>20</v>
      </c>
      <c r="E246" s="47" t="s">
        <v>155</v>
      </c>
      <c r="F246" s="46" t="s">
        <v>103</v>
      </c>
      <c r="G246" s="46">
        <v>7</v>
      </c>
      <c r="H246" s="60">
        <v>46052</v>
      </c>
      <c r="I246" s="61" t="s">
        <v>93</v>
      </c>
    </row>
    <row r="247" spans="1:9" ht="15" customHeight="1" x14ac:dyDescent="0.25">
      <c r="A247" s="3"/>
      <c r="B247" s="3"/>
      <c r="C247" s="4"/>
      <c r="D247" s="41"/>
      <c r="E247" s="4"/>
      <c r="F247" s="3"/>
      <c r="G247" s="3"/>
      <c r="H247" s="44"/>
      <c r="I247" s="45"/>
    </row>
    <row r="248" spans="1:9" ht="15" customHeight="1" x14ac:dyDescent="0.25">
      <c r="A248" s="46">
        <v>5</v>
      </c>
      <c r="B248" s="46">
        <v>2</v>
      </c>
      <c r="C248" s="47" t="s">
        <v>150</v>
      </c>
      <c r="D248" s="48">
        <v>24</v>
      </c>
      <c r="E248" s="47" t="s">
        <v>156</v>
      </c>
      <c r="F248" s="46">
        <v>27</v>
      </c>
      <c r="G248" s="46">
        <v>3</v>
      </c>
      <c r="H248" s="60">
        <v>46055</v>
      </c>
      <c r="I248" s="61" t="s">
        <v>94</v>
      </c>
    </row>
    <row r="249" spans="1:9" ht="15" customHeight="1" x14ac:dyDescent="0.25">
      <c r="A249" s="46">
        <v>5</v>
      </c>
      <c r="B249" s="46">
        <v>2</v>
      </c>
      <c r="C249" s="47" t="s">
        <v>149</v>
      </c>
      <c r="D249" s="48">
        <v>20</v>
      </c>
      <c r="E249" s="47" t="s">
        <v>157</v>
      </c>
      <c r="F249" s="46">
        <v>13</v>
      </c>
      <c r="G249" s="46">
        <v>7</v>
      </c>
      <c r="H249" s="60">
        <v>46059</v>
      </c>
      <c r="I249" s="61" t="s">
        <v>95</v>
      </c>
    </row>
    <row r="250" spans="1:9" ht="15" customHeight="1" x14ac:dyDescent="0.25">
      <c r="A250" s="46">
        <v>5</v>
      </c>
      <c r="B250" s="46">
        <v>2</v>
      </c>
      <c r="C250" s="47" t="s">
        <v>154</v>
      </c>
      <c r="D250" s="48">
        <v>5</v>
      </c>
      <c r="E250" s="47" t="s">
        <v>158</v>
      </c>
      <c r="F250" s="46">
        <v>36</v>
      </c>
      <c r="G250" s="46">
        <v>31</v>
      </c>
      <c r="H250" s="60">
        <v>46058</v>
      </c>
      <c r="I250" s="61" t="s">
        <v>96</v>
      </c>
    </row>
    <row r="251" spans="1:9" ht="15" customHeight="1" x14ac:dyDescent="0.25">
      <c r="A251" s="46">
        <v>5</v>
      </c>
      <c r="B251" s="46">
        <v>2</v>
      </c>
      <c r="C251" s="47" t="s">
        <v>153</v>
      </c>
      <c r="D251" s="48">
        <v>24</v>
      </c>
      <c r="E251" s="47" t="s">
        <v>159</v>
      </c>
      <c r="F251" s="46">
        <v>17</v>
      </c>
      <c r="G251" s="46">
        <v>7</v>
      </c>
      <c r="H251" s="60">
        <v>46061</v>
      </c>
      <c r="I251" s="61" t="s">
        <v>97</v>
      </c>
    </row>
    <row r="252" spans="1:9" ht="15" customHeight="1" x14ac:dyDescent="0.25">
      <c r="A252" s="3"/>
      <c r="B252" s="3"/>
      <c r="C252" s="4"/>
      <c r="D252" s="41"/>
      <c r="E252" s="4"/>
      <c r="F252" s="3"/>
      <c r="G252" s="3"/>
      <c r="H252" s="44"/>
      <c r="I252" s="45"/>
    </row>
    <row r="253" spans="1:9" ht="15" customHeight="1" x14ac:dyDescent="0.25">
      <c r="A253" s="46">
        <v>5</v>
      </c>
      <c r="B253" s="46">
        <v>3</v>
      </c>
      <c r="C253" s="47" t="s">
        <v>149</v>
      </c>
      <c r="D253" s="48">
        <v>37</v>
      </c>
      <c r="E253" s="47" t="s">
        <v>156</v>
      </c>
      <c r="F253" s="46">
        <v>20</v>
      </c>
      <c r="G253" s="46">
        <v>17</v>
      </c>
      <c r="H253" s="60">
        <v>46066</v>
      </c>
      <c r="I253" s="61" t="s">
        <v>98</v>
      </c>
    </row>
    <row r="254" spans="1:9" ht="15" customHeight="1" x14ac:dyDescent="0.25">
      <c r="A254" s="46">
        <v>5</v>
      </c>
      <c r="B254" s="46">
        <v>3</v>
      </c>
      <c r="C254" s="47" t="s">
        <v>153</v>
      </c>
      <c r="D254" s="48">
        <v>20</v>
      </c>
      <c r="E254" s="47" t="s">
        <v>158</v>
      </c>
      <c r="F254" s="46">
        <v>12</v>
      </c>
      <c r="G254" s="46">
        <v>8</v>
      </c>
      <c r="H254" s="60">
        <v>46065</v>
      </c>
      <c r="I254" s="61" t="s">
        <v>99</v>
      </c>
    </row>
    <row r="255" spans="1:9" ht="15" customHeight="1" x14ac:dyDescent="0.25">
      <c r="A255" s="3"/>
      <c r="B255" s="3"/>
      <c r="C255" s="4"/>
      <c r="D255" s="41"/>
      <c r="E255" s="4"/>
      <c r="F255" s="3"/>
      <c r="G255" s="3"/>
      <c r="H255" s="44"/>
      <c r="I255" s="45"/>
    </row>
    <row r="256" spans="1:9" ht="15" customHeight="1" x14ac:dyDescent="0.25">
      <c r="A256" s="46">
        <v>5</v>
      </c>
      <c r="B256" s="46">
        <v>4</v>
      </c>
      <c r="C256" s="47" t="s">
        <v>161</v>
      </c>
      <c r="D256" s="48">
        <v>0</v>
      </c>
      <c r="E256" s="47" t="s">
        <v>162</v>
      </c>
      <c r="F256" s="46">
        <v>26</v>
      </c>
      <c r="G256" s="46">
        <v>26</v>
      </c>
      <c r="H256" s="60">
        <v>46075</v>
      </c>
      <c r="I256" s="61" t="s">
        <v>160</v>
      </c>
    </row>
    <row r="257" spans="3:5" ht="15" customHeight="1" x14ac:dyDescent="0.25">
      <c r="C257" s="6"/>
      <c r="D257" s="6"/>
      <c r="E257" s="6"/>
    </row>
    <row r="258" spans="3:5" ht="15" customHeight="1" x14ac:dyDescent="0.25">
      <c r="C258" s="6"/>
      <c r="D258" s="6"/>
      <c r="E258" s="6"/>
    </row>
    <row r="259" spans="3:5" ht="15" customHeight="1" x14ac:dyDescent="0.25">
      <c r="C259" s="6"/>
      <c r="D259" s="6"/>
      <c r="E259" s="6"/>
    </row>
    <row r="260" spans="3:5" ht="15" customHeight="1" x14ac:dyDescent="0.25">
      <c r="C260" s="6"/>
      <c r="D260" s="6"/>
      <c r="E260" s="6"/>
    </row>
    <row r="261" spans="3:5" ht="15" customHeight="1" x14ac:dyDescent="0.25">
      <c r="C261" s="6"/>
      <c r="D261" s="6"/>
      <c r="E261" s="6"/>
    </row>
    <row r="262" spans="3:5" ht="15" customHeight="1" x14ac:dyDescent="0.25">
      <c r="C262" s="6"/>
      <c r="D262" s="6"/>
      <c r="E262" s="6"/>
    </row>
    <row r="263" spans="3:5" ht="15" customHeight="1" x14ac:dyDescent="0.25">
      <c r="C263" s="6"/>
      <c r="D263" s="6"/>
      <c r="E263" s="6"/>
    </row>
    <row r="264" spans="3:5" ht="15" customHeight="1" x14ac:dyDescent="0.25">
      <c r="C264" s="6"/>
      <c r="D264" s="6"/>
      <c r="E264" s="6"/>
    </row>
    <row r="265" spans="3:5" ht="15" customHeight="1" x14ac:dyDescent="0.25">
      <c r="C265" s="6"/>
      <c r="D265" s="6"/>
      <c r="E265" s="6"/>
    </row>
    <row r="266" spans="3:5" ht="15" customHeight="1" x14ac:dyDescent="0.25">
      <c r="C266" s="6"/>
      <c r="D266" s="6"/>
      <c r="E266" s="6"/>
    </row>
    <row r="267" spans="3:5" ht="15" customHeight="1" x14ac:dyDescent="0.25">
      <c r="C267" s="6"/>
      <c r="D267" s="6"/>
      <c r="E267" s="6"/>
    </row>
    <row r="268" spans="3:5" ht="15" customHeight="1" x14ac:dyDescent="0.25">
      <c r="C268" s="6"/>
      <c r="D268" s="6"/>
      <c r="E268" s="6"/>
    </row>
    <row r="269" spans="3:5" ht="15" customHeight="1" x14ac:dyDescent="0.25">
      <c r="C269" s="6"/>
      <c r="D269" s="6"/>
      <c r="E269" s="6"/>
    </row>
    <row r="270" spans="3:5" ht="15" customHeight="1" x14ac:dyDescent="0.25">
      <c r="C270" s="6"/>
      <c r="D270" s="6"/>
      <c r="E270" s="6"/>
    </row>
    <row r="271" spans="3:5" ht="15" customHeight="1" x14ac:dyDescent="0.25">
      <c r="C271" s="6"/>
      <c r="D271" s="6"/>
      <c r="E271" s="6"/>
    </row>
  </sheetData>
  <printOptions gridLines="1"/>
  <pageMargins left="0.25" right="0.25" top="0.75" bottom="0.75" header="0.3" footer="0.3"/>
  <pageSetup scale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AW Standings</vt:lpstr>
      <vt:lpstr>2025 AW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Mankiewicz</dc:creator>
  <cp:lastModifiedBy>Paul Mankiewicz</cp:lastModifiedBy>
  <cp:lastPrinted>2026-02-14T08:26:36Z</cp:lastPrinted>
  <dcterms:created xsi:type="dcterms:W3CDTF">2023-06-25T05:41:54Z</dcterms:created>
  <dcterms:modified xsi:type="dcterms:W3CDTF">2026-02-23T07:34:51Z</dcterms:modified>
</cp:coreProperties>
</file>