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trat-O-Matic Football\"/>
    </mc:Choice>
  </mc:AlternateContent>
  <xr:revisionPtr revIDLastSave="0" documentId="8_{D81F27FA-B772-4D9E-B7E9-B2EBD47F7CF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024 FT Standings" sheetId="1" r:id="rId1"/>
    <sheet name="2024 FT Schedul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J24" i="1" s="1"/>
  <c r="G24" i="1"/>
  <c r="I27" i="1"/>
  <c r="G27" i="1"/>
  <c r="I21" i="1"/>
  <c r="J21" i="1" s="1"/>
  <c r="G21" i="1"/>
  <c r="H21" i="1" s="1"/>
  <c r="I5" i="1"/>
  <c r="J5" i="1" s="1"/>
  <c r="G5" i="1"/>
  <c r="H5" i="1" s="1"/>
  <c r="I17" i="1"/>
  <c r="J17" i="1" s="1"/>
  <c r="G17" i="1"/>
  <c r="H17" i="1" s="1"/>
  <c r="I7" i="1"/>
  <c r="G7" i="1"/>
  <c r="H7" i="1" s="1"/>
  <c r="I6" i="1"/>
  <c r="G6" i="1"/>
  <c r="I16" i="1"/>
  <c r="G16" i="1"/>
  <c r="H16" i="1" s="1"/>
  <c r="I8" i="1"/>
  <c r="J8" i="1" s="1"/>
  <c r="G8" i="1"/>
  <c r="I19" i="1"/>
  <c r="G19" i="1"/>
  <c r="H19" i="1" s="1"/>
  <c r="I23" i="1"/>
  <c r="J23" i="1" s="1"/>
  <c r="G23" i="1"/>
  <c r="H23" i="1" s="1"/>
  <c r="I12" i="1"/>
  <c r="J12" i="1" s="1"/>
  <c r="G12" i="1"/>
  <c r="I25" i="1"/>
  <c r="G25" i="1"/>
  <c r="I26" i="1"/>
  <c r="G26" i="1"/>
  <c r="I11" i="1"/>
  <c r="J11" i="1" s="1"/>
  <c r="G11" i="1"/>
  <c r="H11" i="1" s="1"/>
  <c r="H24" i="1"/>
  <c r="I9" i="1"/>
  <c r="J9" i="1" s="1"/>
  <c r="G9" i="1"/>
  <c r="H9" i="1" s="1"/>
  <c r="H8" i="1"/>
  <c r="I14" i="1"/>
  <c r="J14" i="1" s="1"/>
  <c r="G14" i="1"/>
  <c r="H14" i="1" s="1"/>
  <c r="J27" i="1"/>
  <c r="H27" i="1"/>
  <c r="I13" i="1"/>
  <c r="J13" i="1" s="1"/>
  <c r="G13" i="1"/>
  <c r="H13" i="1" s="1"/>
  <c r="J26" i="1"/>
  <c r="H26" i="1"/>
  <c r="J19" i="1"/>
  <c r="J6" i="1"/>
  <c r="I20" i="1"/>
  <c r="G20" i="1"/>
  <c r="I18" i="1"/>
  <c r="G18" i="1"/>
  <c r="I15" i="1"/>
  <c r="G15" i="1"/>
  <c r="H15" i="1" s="1"/>
  <c r="J25" i="1"/>
  <c r="I28" i="1"/>
  <c r="J28" i="1" s="1"/>
  <c r="G28" i="1"/>
  <c r="H28" i="1" s="1"/>
  <c r="H12" i="1"/>
  <c r="I22" i="1"/>
  <c r="G22" i="1"/>
  <c r="J7" i="1"/>
  <c r="I10" i="1"/>
  <c r="J10" i="1" s="1"/>
  <c r="G10" i="1"/>
  <c r="H10" i="1" s="1"/>
  <c r="J16" i="1"/>
  <c r="H25" i="1"/>
  <c r="J15" i="1"/>
  <c r="H6" i="1"/>
  <c r="D30" i="1"/>
  <c r="C30" i="1"/>
  <c r="B30" i="1"/>
  <c r="E25" i="1"/>
  <c r="E16" i="1"/>
  <c r="E24" i="1"/>
  <c r="E27" i="1"/>
  <c r="E21" i="1"/>
  <c r="E19" i="1"/>
  <c r="E11" i="1"/>
  <c r="E6" i="1"/>
  <c r="E15" i="1"/>
  <c r="E8" i="1"/>
  <c r="E23" i="1"/>
  <c r="E5" i="1"/>
  <c r="E17" i="1"/>
  <c r="E28" i="1"/>
  <c r="E9" i="1"/>
  <c r="E14" i="1"/>
  <c r="E26" i="1"/>
  <c r="E13" i="1"/>
  <c r="E7" i="1"/>
  <c r="E10" i="1"/>
  <c r="E12" i="1"/>
  <c r="G30" i="1" l="1"/>
  <c r="I30" i="1"/>
  <c r="K21" i="1"/>
  <c r="K6" i="1"/>
  <c r="K25" i="1"/>
  <c r="K27" i="1"/>
  <c r="K19" i="1"/>
  <c r="K16" i="1"/>
  <c r="K11" i="1"/>
  <c r="K24" i="1"/>
  <c r="K13" i="1"/>
  <c r="K26" i="1"/>
  <c r="K15" i="1"/>
  <c r="K14" i="1"/>
  <c r="K8" i="1"/>
  <c r="K5" i="1"/>
  <c r="K9" i="1"/>
  <c r="K28" i="1"/>
  <c r="K7" i="1"/>
  <c r="K23" i="1"/>
  <c r="K17" i="1"/>
  <c r="K10" i="1"/>
  <c r="K12" i="1"/>
  <c r="J18" i="1" l="1"/>
  <c r="H18" i="1"/>
  <c r="E18" i="1"/>
  <c r="K18" i="1" l="1"/>
  <c r="E22" i="1" l="1"/>
  <c r="E20" i="1"/>
  <c r="J20" i="1" l="1"/>
  <c r="H20" i="1"/>
  <c r="K20" i="1" l="1"/>
  <c r="H22" i="1" l="1"/>
  <c r="J22" i="1"/>
  <c r="K22" i="1" l="1"/>
  <c r="E30" i="1" l="1"/>
  <c r="J30" i="1"/>
  <c r="H30" i="1"/>
  <c r="K30" i="1" l="1"/>
</calcChain>
</file>

<file path=xl/sharedStrings.xml><?xml version="1.0" encoding="utf-8"?>
<sst xmlns="http://schemas.openxmlformats.org/spreadsheetml/2006/main" count="539" uniqueCount="129">
  <si>
    <t>Team</t>
  </si>
  <si>
    <t>W</t>
  </si>
  <si>
    <t>L</t>
  </si>
  <si>
    <t>T</t>
  </si>
  <si>
    <t>Pct</t>
  </si>
  <si>
    <t>GBL</t>
  </si>
  <si>
    <t>PF</t>
  </si>
  <si>
    <t>Avg PF</t>
  </si>
  <si>
    <t>PA</t>
  </si>
  <si>
    <t>Avg PA</t>
  </si>
  <si>
    <t>Diff</t>
  </si>
  <si>
    <t>---</t>
  </si>
  <si>
    <t>Totals</t>
  </si>
  <si>
    <t>New Orleans VOODOO</t>
  </si>
  <si>
    <t>Phoenix CARDINALS</t>
  </si>
  <si>
    <t>Seattle SEAHAWKS</t>
  </si>
  <si>
    <t>Philadelphia EAGLES</t>
  </si>
  <si>
    <t>Detroit LIONS</t>
  </si>
  <si>
    <t>Los Angeles RAMS</t>
  </si>
  <si>
    <t>Southern California SUN</t>
  </si>
  <si>
    <t>Los Angeles CHARGERS</t>
  </si>
  <si>
    <t>Playoffs Status</t>
  </si>
  <si>
    <t>Score</t>
  </si>
  <si>
    <t>New York GIANTS</t>
  </si>
  <si>
    <t>Oklahoma OUTLAWS</t>
  </si>
  <si>
    <t>New England PATRIOTS</t>
  </si>
  <si>
    <t>Houston TEXANS</t>
  </si>
  <si>
    <t>Atlanta FALCONS</t>
  </si>
  <si>
    <t>Year</t>
  </si>
  <si>
    <t>Quarter</t>
  </si>
  <si>
    <t>Week</t>
  </si>
  <si>
    <t>Visiting Team</t>
  </si>
  <si>
    <t>Home Team</t>
  </si>
  <si>
    <t>Difference</t>
  </si>
  <si>
    <t>Date Played</t>
  </si>
  <si>
    <t>Games highlighted in yellow have been played</t>
  </si>
  <si>
    <t>Los Angeles-LAC</t>
  </si>
  <si>
    <t>Atlanta</t>
  </si>
  <si>
    <t>New England</t>
  </si>
  <si>
    <t>Phoenix</t>
  </si>
  <si>
    <t>Southern California</t>
  </si>
  <si>
    <t>Seattle</t>
  </si>
  <si>
    <t>Detroit</t>
  </si>
  <si>
    <t>Oklahoma</t>
  </si>
  <si>
    <t>Philadelphia</t>
  </si>
  <si>
    <t>Los Angeles-LAR</t>
  </si>
  <si>
    <t>Buffalo</t>
  </si>
  <si>
    <t>Portland</t>
  </si>
  <si>
    <t>Houston</t>
  </si>
  <si>
    <t>Kentucky</t>
  </si>
  <si>
    <t>Cincinnati</t>
  </si>
  <si>
    <t>Pittsburgh</t>
  </si>
  <si>
    <t>San Francisco</t>
  </si>
  <si>
    <t>Texas Tech</t>
  </si>
  <si>
    <t>New York</t>
  </si>
  <si>
    <t>Minnesota</t>
  </si>
  <si>
    <t>Indianapolis</t>
  </si>
  <si>
    <t>Buffalo BILLS</t>
  </si>
  <si>
    <t>Cincinnati BENGALS</t>
  </si>
  <si>
    <t>Indianapolis COLTS</t>
  </si>
  <si>
    <t>Kentucky WILDCATS</t>
  </si>
  <si>
    <t>Minnesota VIKINGS</t>
  </si>
  <si>
    <t>Pittsburgh STEELERS</t>
  </si>
  <si>
    <t>Portland THUNDER</t>
  </si>
  <si>
    <t>San Francisco 49'ERS</t>
  </si>
  <si>
    <t>Texas Tech RED RAIDERS</t>
  </si>
  <si>
    <t>St. Louis BATTLEHAWKS</t>
  </si>
  <si>
    <t>New Orleans SAINTS</t>
  </si>
  <si>
    <t>New Orleans-NOV</t>
  </si>
  <si>
    <t>St. Louis</t>
  </si>
  <si>
    <t>New Orleans-NOS</t>
  </si>
  <si>
    <t>11/09/24 to 11/10/24</t>
  </si>
  <si>
    <t>30 (OT)</t>
  </si>
  <si>
    <t>20 (OT)</t>
  </si>
  <si>
    <t>Eliminated</t>
  </si>
  <si>
    <t>IND:  Paul Mankiewicz</t>
  </si>
  <si>
    <t>Clinched a playoff berth</t>
  </si>
  <si>
    <t>2</t>
  </si>
  <si>
    <t>23 (OT)</t>
  </si>
  <si>
    <t>6</t>
  </si>
  <si>
    <t>26 (OT)</t>
  </si>
  <si>
    <t>4</t>
  </si>
  <si>
    <t>17 (OT)</t>
  </si>
  <si>
    <t>1</t>
  </si>
  <si>
    <t>3</t>
  </si>
  <si>
    <t>7</t>
  </si>
  <si>
    <t>11</t>
  </si>
  <si>
    <t>8</t>
  </si>
  <si>
    <t>Seeding</t>
  </si>
  <si>
    <t>Tiebreaker #1</t>
  </si>
  <si>
    <t>Head-to-Head:  ATL (1-0), KEN (0-1).</t>
  </si>
  <si>
    <t>Tiebreaker #2</t>
  </si>
  <si>
    <t>Not Needed.</t>
  </si>
  <si>
    <t>Head-to-Head:  HOU (3-0), LAR (0-1), NOS (0-1), DET (0-1).</t>
  </si>
  <si>
    <t>Schedule Difficulty:  PHI (.492), SEA (.477).</t>
  </si>
  <si>
    <t>Head-to-Head:  PHI and SEA did not play.</t>
  </si>
  <si>
    <t>Schedule Difficulty:  LAR (.461), NOS (.457), DET (.449).</t>
  </si>
  <si>
    <t>1*</t>
  </si>
  <si>
    <t>* Special Playoffs</t>
  </si>
  <si>
    <t>Head-to-Head:  OKL (2-0), NYG (0-1), LAC (0-1).</t>
  </si>
  <si>
    <t>2*</t>
  </si>
  <si>
    <t>3*</t>
  </si>
  <si>
    <t>Schedule Difficulty:  NYG (.500), LAC (.484).</t>
  </si>
  <si>
    <t>Playoffs</t>
  </si>
  <si>
    <t>New York (#2)</t>
  </si>
  <si>
    <t>Oklahoma (#1)</t>
  </si>
  <si>
    <t>Los Angeles-LAC (#3)</t>
  </si>
  <si>
    <t>Special Playoffs Game #1 (Winner is #9 seed).</t>
  </si>
  <si>
    <t>Special Playoffs Game #2 (Winner is #10 seed).</t>
  </si>
  <si>
    <t>New Orleans-NOS (#7)</t>
  </si>
  <si>
    <t>Detroit (#8)</t>
  </si>
  <si>
    <t>Round 1 Game #1</t>
  </si>
  <si>
    <t>Round 1 Game #2</t>
  </si>
  <si>
    <t>Round 2 Game #1</t>
  </si>
  <si>
    <t>Round 2 Game #2</t>
  </si>
  <si>
    <t>Round 2 Game #3</t>
  </si>
  <si>
    <t>Round 2 Game #4</t>
  </si>
  <si>
    <t>Championship Game</t>
  </si>
  <si>
    <t>Round 3 Game #1</t>
  </si>
  <si>
    <t>Round 3 Game #2</t>
  </si>
  <si>
    <t>Atlanta (#1)</t>
  </si>
  <si>
    <t>Kentucky (#2)</t>
  </si>
  <si>
    <t>Philadelphia (#3)</t>
  </si>
  <si>
    <t>Seattle (#4)</t>
  </si>
  <si>
    <t>Los Angeles-LAR (#6)</t>
  </si>
  <si>
    <t>Houston (#5)</t>
  </si>
  <si>
    <t>FINAL 2024 Frozen Tundra Standings</t>
  </si>
  <si>
    <t>New York (#9)</t>
  </si>
  <si>
    <t>Oklahoma (#10)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</si>
</sst>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.000"/>
    <numFmt numFmtId="165" formatCode="0.00_);[Red]\(0.00\)"/>
    <numFmt numFmtId="166" formatCode="mm/dd/yy;@"/>
  </numFmts>
  <fonts count="70" x14ac:knownFonts="1">
    <font>
      <sz val="10"/>
      <name val="Arial Black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 Black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rgb="FF0000FF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sz val="10"/>
      <color rgb="FF000000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1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9" fillId="26" borderId="0" applyNumberFormat="0" applyBorder="0" applyAlignment="0" applyProtection="0"/>
    <xf numFmtId="0" fontId="30" fillId="27" borderId="1" applyNumberFormat="0" applyAlignment="0" applyProtection="0"/>
    <xf numFmtId="0" fontId="31" fillId="28" borderId="2" applyNumberFormat="0" applyAlignment="0" applyProtection="0"/>
    <xf numFmtId="0" fontId="32" fillId="0" borderId="0" applyNumberFormat="0" applyFill="0" applyBorder="0" applyAlignment="0" applyProtection="0"/>
    <xf numFmtId="0" fontId="33" fillId="29" borderId="0" applyNumberFormat="0" applyBorder="0" applyAlignment="0" applyProtection="0"/>
    <xf numFmtId="0" fontId="34" fillId="0" borderId="3" applyNumberFormat="0" applyFill="0" applyAlignment="0" applyProtection="0"/>
    <xf numFmtId="0" fontId="35" fillId="0" borderId="4" applyNumberFormat="0" applyFill="0" applyAlignment="0" applyProtection="0"/>
    <xf numFmtId="0" fontId="36" fillId="0" borderId="5" applyNumberFormat="0" applyFill="0" applyAlignment="0" applyProtection="0"/>
    <xf numFmtId="0" fontId="36" fillId="0" borderId="0" applyNumberFormat="0" applyFill="0" applyBorder="0" applyAlignment="0" applyProtection="0"/>
    <xf numFmtId="0" fontId="37" fillId="30" borderId="1" applyNumberFormat="0" applyAlignment="0" applyProtection="0"/>
    <xf numFmtId="0" fontId="38" fillId="0" borderId="6" applyNumberFormat="0" applyFill="0" applyAlignment="0" applyProtection="0"/>
    <xf numFmtId="0" fontId="39" fillId="31" borderId="0" applyNumberFormat="0" applyBorder="0" applyAlignment="0" applyProtection="0"/>
    <xf numFmtId="0" fontId="23" fillId="32" borderId="7" applyNumberFormat="0" applyFont="0" applyAlignment="0" applyProtection="0"/>
    <xf numFmtId="0" fontId="40" fillId="27" borderId="8" applyNumberFormat="0" applyAlignment="0" applyProtection="0"/>
    <xf numFmtId="0" fontId="41" fillId="0" borderId="0" applyNumberFormat="0" applyFill="0" applyBorder="0" applyAlignment="0" applyProtection="0"/>
    <xf numFmtId="0" fontId="42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26" fillId="0" borderId="0"/>
    <xf numFmtId="0" fontId="26" fillId="0" borderId="0"/>
    <xf numFmtId="0" fontId="24" fillId="0" borderId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7" fillId="51" borderId="10" applyNumberFormat="0" applyAlignment="0" applyProtection="0"/>
    <xf numFmtId="0" fontId="47" fillId="51" borderId="10" applyNumberFormat="0" applyAlignment="0" applyProtection="0"/>
    <xf numFmtId="0" fontId="48" fillId="52" borderId="11" applyNumberFormat="0" applyAlignment="0" applyProtection="0"/>
    <xf numFmtId="0" fontId="48" fillId="52" borderId="11" applyNumberForma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35" borderId="0" applyNumberFormat="0" applyBorder="0" applyAlignment="0" applyProtection="0"/>
    <xf numFmtId="0" fontId="50" fillId="35" borderId="0" applyNumberFormat="0" applyBorder="0" applyAlignment="0" applyProtection="0"/>
    <xf numFmtId="0" fontId="51" fillId="0" borderId="12" applyNumberFormat="0" applyFill="0" applyAlignment="0" applyProtection="0"/>
    <xf numFmtId="0" fontId="51" fillId="0" borderId="12" applyNumberFormat="0" applyFill="0" applyAlignment="0" applyProtection="0"/>
    <xf numFmtId="0" fontId="52" fillId="0" borderId="13" applyNumberFormat="0" applyFill="0" applyAlignment="0" applyProtection="0"/>
    <xf numFmtId="0" fontId="52" fillId="0" borderId="13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7" fillId="38" borderId="10" applyNumberFormat="0" applyAlignment="0" applyProtection="0"/>
    <xf numFmtId="0" fontId="57" fillId="38" borderId="10" applyNumberFormat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60" fillId="0" borderId="0"/>
    <xf numFmtId="0" fontId="60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6" fillId="0" borderId="0"/>
    <xf numFmtId="0" fontId="60" fillId="0" borderId="0"/>
    <xf numFmtId="0" fontId="6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6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54" borderId="16" applyNumberFormat="0" applyFont="0" applyAlignment="0" applyProtection="0"/>
    <xf numFmtId="0" fontId="26" fillId="54" borderId="16" applyNumberFormat="0" applyFont="0" applyAlignment="0" applyProtection="0"/>
    <xf numFmtId="0" fontId="26" fillId="54" borderId="16" applyNumberFormat="0" applyFont="0" applyAlignment="0" applyProtection="0"/>
    <xf numFmtId="0" fontId="62" fillId="51" borderId="17" applyNumberFormat="0" applyAlignment="0" applyProtection="0"/>
    <xf numFmtId="0" fontId="62" fillId="51" borderId="17" applyNumberFormat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8" applyNumberFormat="0" applyFill="0" applyAlignment="0" applyProtection="0"/>
    <xf numFmtId="0" fontId="64" fillId="0" borderId="18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6" fillId="0" borderId="0"/>
    <xf numFmtId="0" fontId="21" fillId="0" borderId="0"/>
    <xf numFmtId="0" fontId="69" fillId="0" borderId="0"/>
    <xf numFmtId="0" fontId="11" fillId="0" borderId="0"/>
  </cellStyleXfs>
  <cellXfs count="80">
    <xf numFmtId="0" fontId="24" fillId="0" borderId="0" xfId="0" applyFont="1"/>
    <xf numFmtId="0" fontId="25" fillId="0" borderId="0" xfId="0" applyFont="1"/>
    <xf numFmtId="164" fontId="25" fillId="0" borderId="0" xfId="0" applyNumberFormat="1" applyFont="1"/>
    <xf numFmtId="49" fontId="25" fillId="0" borderId="0" xfId="0" applyNumberFormat="1" applyFont="1" applyAlignment="1">
      <alignment horizontal="center"/>
    </xf>
    <xf numFmtId="2" fontId="25" fillId="0" borderId="0" xfId="0" applyNumberFormat="1" applyFont="1"/>
    <xf numFmtId="165" fontId="25" fillId="0" borderId="0" xfId="0" applyNumberFormat="1" applyFont="1"/>
    <xf numFmtId="49" fontId="26" fillId="0" borderId="0" xfId="0" applyNumberFormat="1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Continuous"/>
    </xf>
    <xf numFmtId="164" fontId="25" fillId="0" borderId="0" xfId="0" applyNumberFormat="1" applyFont="1" applyAlignment="1">
      <alignment horizontal="centerContinuous"/>
    </xf>
    <xf numFmtId="2" fontId="25" fillId="0" borderId="0" xfId="0" applyNumberFormat="1" applyFont="1" applyAlignment="1">
      <alignment horizontal="centerContinuous"/>
    </xf>
    <xf numFmtId="165" fontId="25" fillId="0" borderId="0" xfId="0" applyNumberFormat="1" applyFont="1" applyAlignment="1">
      <alignment horizontal="centerContinuous"/>
    </xf>
    <xf numFmtId="0" fontId="25" fillId="0" borderId="0" xfId="0" applyFont="1" applyAlignment="1">
      <alignment horizontal="center"/>
    </xf>
    <xf numFmtId="164" fontId="25" fillId="0" borderId="0" xfId="0" applyNumberFormat="1" applyFont="1" applyAlignment="1">
      <alignment horizontal="center"/>
    </xf>
    <xf numFmtId="2" fontId="25" fillId="0" borderId="0" xfId="0" applyNumberFormat="1" applyFont="1" applyAlignment="1">
      <alignment horizontal="center"/>
    </xf>
    <xf numFmtId="165" fontId="25" fillId="0" borderId="0" xfId="0" applyNumberFormat="1" applyFont="1" applyAlignment="1">
      <alignment horizontal="center"/>
    </xf>
    <xf numFmtId="1" fontId="26" fillId="0" borderId="0" xfId="0" applyNumberFormat="1" applyFont="1"/>
    <xf numFmtId="164" fontId="26" fillId="0" borderId="0" xfId="0" applyNumberFormat="1" applyFont="1"/>
    <xf numFmtId="2" fontId="26" fillId="0" borderId="0" xfId="0" applyNumberFormat="1" applyFont="1"/>
    <xf numFmtId="165" fontId="26" fillId="0" borderId="0" xfId="0" applyNumberFormat="1" applyFont="1"/>
    <xf numFmtId="1" fontId="25" fillId="0" borderId="0" xfId="0" applyNumberFormat="1" applyFont="1"/>
    <xf numFmtId="38" fontId="25" fillId="0" borderId="0" xfId="0" applyNumberFormat="1" applyFont="1"/>
    <xf numFmtId="0" fontId="44" fillId="0" borderId="0" xfId="0" applyFont="1" applyAlignment="1">
      <alignment horizontal="centerContinuous"/>
    </xf>
    <xf numFmtId="0" fontId="26" fillId="0" borderId="0" xfId="44" applyFont="1"/>
    <xf numFmtId="0" fontId="67" fillId="55" borderId="0" xfId="368" applyFont="1" applyFill="1"/>
    <xf numFmtId="0" fontId="21" fillId="55" borderId="0" xfId="368" applyFill="1"/>
    <xf numFmtId="49" fontId="66" fillId="0" borderId="0" xfId="368" applyNumberFormat="1" applyFont="1" applyAlignment="1">
      <alignment horizontal="center"/>
    </xf>
    <xf numFmtId="0" fontId="42" fillId="0" borderId="0" xfId="368" applyFont="1" applyAlignment="1">
      <alignment horizontal="center"/>
    </xf>
    <xf numFmtId="0" fontId="21" fillId="0" borderId="0" xfId="368"/>
    <xf numFmtId="0" fontId="68" fillId="0" borderId="0" xfId="368" applyFont="1" applyAlignment="1">
      <alignment horizontal="center"/>
    </xf>
    <xf numFmtId="0" fontId="21" fillId="0" borderId="0" xfId="368" applyAlignment="1">
      <alignment horizontal="center"/>
    </xf>
    <xf numFmtId="166" fontId="21" fillId="0" borderId="0" xfId="368" applyNumberFormat="1" applyAlignment="1">
      <alignment horizontal="center"/>
    </xf>
    <xf numFmtId="166" fontId="68" fillId="0" borderId="0" xfId="368" applyNumberFormat="1" applyFont="1" applyAlignment="1">
      <alignment horizontal="center"/>
    </xf>
    <xf numFmtId="0" fontId="68" fillId="55" borderId="0" xfId="368" applyFont="1" applyFill="1" applyAlignment="1">
      <alignment horizontal="center"/>
    </xf>
    <xf numFmtId="0" fontId="11" fillId="55" borderId="0" xfId="370" applyFill="1"/>
    <xf numFmtId="0" fontId="68" fillId="55" borderId="0" xfId="368" applyFont="1" applyFill="1" applyAlignment="1">
      <alignment horizontal="center" vertical="center" wrapText="1"/>
    </xf>
    <xf numFmtId="0" fontId="21" fillId="55" borderId="0" xfId="368" applyFill="1" applyAlignment="1">
      <alignment horizontal="center"/>
    </xf>
    <xf numFmtId="166" fontId="21" fillId="55" borderId="0" xfId="368" applyNumberFormat="1" applyFill="1" applyAlignment="1">
      <alignment horizontal="center"/>
    </xf>
    <xf numFmtId="0" fontId="17" fillId="55" borderId="0" xfId="368" applyFont="1" applyFill="1" applyAlignment="1">
      <alignment horizontal="center"/>
    </xf>
    <xf numFmtId="0" fontId="20" fillId="55" borderId="0" xfId="368" applyFont="1" applyFill="1" applyAlignment="1">
      <alignment horizontal="center"/>
    </xf>
    <xf numFmtId="166" fontId="10" fillId="55" borderId="0" xfId="368" applyNumberFormat="1" applyFont="1" applyFill="1" applyAlignment="1">
      <alignment horizontal="center"/>
    </xf>
    <xf numFmtId="0" fontId="19" fillId="55" borderId="0" xfId="368" applyFont="1" applyFill="1" applyAlignment="1">
      <alignment horizontal="center"/>
    </xf>
    <xf numFmtId="0" fontId="18" fillId="55" borderId="0" xfId="368" applyFont="1" applyFill="1" applyAlignment="1">
      <alignment horizontal="center"/>
    </xf>
    <xf numFmtId="0" fontId="9" fillId="55" borderId="0" xfId="368" applyFont="1" applyFill="1" applyAlignment="1">
      <alignment horizontal="center"/>
    </xf>
    <xf numFmtId="0" fontId="8" fillId="55" borderId="0" xfId="368" applyFont="1" applyFill="1" applyAlignment="1">
      <alignment horizontal="center"/>
    </xf>
    <xf numFmtId="0" fontId="15" fillId="55" borderId="0" xfId="368" applyFont="1" applyFill="1" applyAlignment="1">
      <alignment horizontal="center"/>
    </xf>
    <xf numFmtId="0" fontId="16" fillId="55" borderId="0" xfId="368" applyFont="1" applyFill="1" applyAlignment="1">
      <alignment horizontal="center"/>
    </xf>
    <xf numFmtId="0" fontId="14" fillId="55" borderId="0" xfId="368" applyFont="1" applyFill="1" applyAlignment="1">
      <alignment horizontal="center"/>
    </xf>
    <xf numFmtId="0" fontId="7" fillId="55" borderId="0" xfId="368" applyFont="1" applyFill="1"/>
    <xf numFmtId="0" fontId="44" fillId="0" borderId="0" xfId="0" applyFont="1"/>
    <xf numFmtId="1" fontId="44" fillId="0" borderId="0" xfId="0" applyNumberFormat="1" applyFont="1"/>
    <xf numFmtId="164" fontId="44" fillId="0" borderId="0" xfId="0" applyNumberFormat="1" applyFont="1"/>
    <xf numFmtId="49" fontId="44" fillId="0" borderId="0" xfId="0" applyNumberFormat="1" applyFont="1" applyAlignment="1">
      <alignment horizontal="center"/>
    </xf>
    <xf numFmtId="2" fontId="44" fillId="0" borderId="0" xfId="0" applyNumberFormat="1" applyFont="1"/>
    <xf numFmtId="165" fontId="44" fillId="0" borderId="0" xfId="0" applyNumberFormat="1" applyFont="1"/>
    <xf numFmtId="0" fontId="26" fillId="0" borderId="0" xfId="369" applyFont="1" applyAlignment="1">
      <alignment vertical="center"/>
    </xf>
    <xf numFmtId="0" fontId="12" fillId="55" borderId="0" xfId="368" applyFont="1" applyFill="1" applyAlignment="1">
      <alignment horizontal="center"/>
    </xf>
    <xf numFmtId="0" fontId="44" fillId="0" borderId="0" xfId="369" applyFont="1" applyAlignment="1">
      <alignment vertical="center"/>
    </xf>
    <xf numFmtId="0" fontId="6" fillId="55" borderId="0" xfId="368" applyFont="1" applyFill="1" applyAlignment="1">
      <alignment horizontal="center"/>
    </xf>
    <xf numFmtId="166" fontId="13" fillId="55" borderId="0" xfId="368" applyNumberFormat="1" applyFont="1" applyFill="1" applyAlignment="1">
      <alignment horizontal="center"/>
    </xf>
    <xf numFmtId="0" fontId="5" fillId="55" borderId="0" xfId="368" applyFont="1" applyFill="1" applyAlignment="1">
      <alignment horizontal="center"/>
    </xf>
    <xf numFmtId="0" fontId="44" fillId="0" borderId="0" xfId="369" applyFont="1"/>
    <xf numFmtId="0" fontId="4" fillId="55" borderId="0" xfId="368" applyFont="1" applyFill="1" applyAlignment="1">
      <alignment horizontal="center"/>
    </xf>
    <xf numFmtId="0" fontId="2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4" fillId="0" borderId="0" xfId="368" applyFont="1" applyAlignment="1">
      <alignment horizontal="centerContinuous"/>
    </xf>
    <xf numFmtId="0" fontId="68" fillId="0" borderId="0" xfId="368" applyFont="1" applyAlignment="1">
      <alignment horizontal="centerContinuous"/>
    </xf>
    <xf numFmtId="0" fontId="68" fillId="0" borderId="0" xfId="368" applyFont="1" applyAlignment="1">
      <alignment horizontal="centerContinuous" vertical="center" wrapText="1"/>
    </xf>
    <xf numFmtId="166" fontId="68" fillId="0" borderId="0" xfId="368" applyNumberFormat="1" applyFont="1" applyAlignment="1">
      <alignment horizontal="centerContinuous"/>
    </xf>
    <xf numFmtId="0" fontId="68" fillId="0" borderId="0" xfId="368" applyFont="1" applyAlignment="1">
      <alignment vertical="center" wrapText="1"/>
    </xf>
    <xf numFmtId="0" fontId="68" fillId="0" borderId="0" xfId="368" applyFont="1"/>
    <xf numFmtId="166" fontId="68" fillId="0" borderId="0" xfId="368" applyNumberFormat="1" applyFont="1"/>
    <xf numFmtId="166" fontId="21" fillId="0" borderId="0" xfId="368" applyNumberFormat="1"/>
    <xf numFmtId="0" fontId="68" fillId="0" borderId="0" xfId="368" applyFont="1" applyAlignment="1">
      <alignment horizontal="center" vertical="center" wrapText="1"/>
    </xf>
    <xf numFmtId="0" fontId="3" fillId="55" borderId="0" xfId="370" applyFont="1" applyFill="1"/>
    <xf numFmtId="166" fontId="68" fillId="55" borderId="0" xfId="368" applyNumberFormat="1" applyFont="1" applyFill="1" applyAlignment="1">
      <alignment horizontal="center"/>
    </xf>
    <xf numFmtId="0" fontId="3" fillId="55" borderId="0" xfId="368" applyFont="1" applyFill="1"/>
    <xf numFmtId="0" fontId="1" fillId="55" borderId="0" xfId="370" applyFont="1" applyFill="1"/>
    <xf numFmtId="0" fontId="2" fillId="55" borderId="0" xfId="370" applyFont="1" applyFill="1"/>
    <xf numFmtId="0" fontId="68" fillId="55" borderId="0" xfId="368" applyFont="1" applyFill="1" applyAlignment="1">
      <alignment vertical="center" wrapText="1"/>
    </xf>
  </cellXfs>
  <cellStyles count="371">
    <cellStyle name="20% - Accent1" xfId="1" builtinId="30" customBuiltin="1"/>
    <cellStyle name="20% - Accent1 2" xfId="45" xr:uid="{00000000-0005-0000-0000-000001000000}"/>
    <cellStyle name="20% - Accent1 3" xfId="46" xr:uid="{00000000-0005-0000-0000-000002000000}"/>
    <cellStyle name="20% - Accent2" xfId="2" builtinId="34" customBuiltin="1"/>
    <cellStyle name="20% - Accent2 2" xfId="47" xr:uid="{00000000-0005-0000-0000-000004000000}"/>
    <cellStyle name="20% - Accent2 3" xfId="48" xr:uid="{00000000-0005-0000-0000-000005000000}"/>
    <cellStyle name="20% - Accent3" xfId="3" builtinId="38" customBuiltin="1"/>
    <cellStyle name="20% - Accent3 2" xfId="49" xr:uid="{00000000-0005-0000-0000-000007000000}"/>
    <cellStyle name="20% - Accent3 3" xfId="50" xr:uid="{00000000-0005-0000-0000-000008000000}"/>
    <cellStyle name="20% - Accent4" xfId="4" builtinId="42" customBuiltin="1"/>
    <cellStyle name="20% - Accent4 2" xfId="51" xr:uid="{00000000-0005-0000-0000-00000A000000}"/>
    <cellStyle name="20% - Accent4 3" xfId="52" xr:uid="{00000000-0005-0000-0000-00000B000000}"/>
    <cellStyle name="20% - Accent5" xfId="5" builtinId="46" customBuiltin="1"/>
    <cellStyle name="20% - Accent5 2" xfId="53" xr:uid="{00000000-0005-0000-0000-00000D000000}"/>
    <cellStyle name="20% - Accent5 3" xfId="54" xr:uid="{00000000-0005-0000-0000-00000E000000}"/>
    <cellStyle name="20% - Accent6" xfId="6" builtinId="50" customBuiltin="1"/>
    <cellStyle name="20% - Accent6 2" xfId="55" xr:uid="{00000000-0005-0000-0000-000010000000}"/>
    <cellStyle name="20% - Accent6 3" xfId="56" xr:uid="{00000000-0005-0000-0000-000011000000}"/>
    <cellStyle name="40% - Accent1" xfId="7" builtinId="31" customBuiltin="1"/>
    <cellStyle name="40% - Accent1 2" xfId="57" xr:uid="{00000000-0005-0000-0000-000013000000}"/>
    <cellStyle name="40% - Accent1 3" xfId="58" xr:uid="{00000000-0005-0000-0000-000014000000}"/>
    <cellStyle name="40% - Accent2" xfId="8" builtinId="35" customBuiltin="1"/>
    <cellStyle name="40% - Accent2 2" xfId="59" xr:uid="{00000000-0005-0000-0000-000016000000}"/>
    <cellStyle name="40% - Accent2 3" xfId="60" xr:uid="{00000000-0005-0000-0000-000017000000}"/>
    <cellStyle name="40% - Accent3" xfId="9" builtinId="39" customBuiltin="1"/>
    <cellStyle name="40% - Accent3 2" xfId="61" xr:uid="{00000000-0005-0000-0000-000019000000}"/>
    <cellStyle name="40% - Accent3 3" xfId="62" xr:uid="{00000000-0005-0000-0000-00001A000000}"/>
    <cellStyle name="40% - Accent4" xfId="10" builtinId="43" customBuiltin="1"/>
    <cellStyle name="40% - Accent4 2" xfId="63" xr:uid="{00000000-0005-0000-0000-00001C000000}"/>
    <cellStyle name="40% - Accent4 3" xfId="64" xr:uid="{00000000-0005-0000-0000-00001D000000}"/>
    <cellStyle name="40% - Accent5" xfId="11" builtinId="47" customBuiltin="1"/>
    <cellStyle name="40% - Accent5 2" xfId="65" xr:uid="{00000000-0005-0000-0000-00001F000000}"/>
    <cellStyle name="40% - Accent5 3" xfId="66" xr:uid="{00000000-0005-0000-0000-000020000000}"/>
    <cellStyle name="40% - Accent6" xfId="12" builtinId="51" customBuiltin="1"/>
    <cellStyle name="40% - Accent6 2" xfId="67" xr:uid="{00000000-0005-0000-0000-000022000000}"/>
    <cellStyle name="40% - Accent6 3" xfId="68" xr:uid="{00000000-0005-0000-0000-000023000000}"/>
    <cellStyle name="60% - Accent1" xfId="13" builtinId="32" customBuiltin="1"/>
    <cellStyle name="60% - Accent1 2" xfId="69" xr:uid="{00000000-0005-0000-0000-000025000000}"/>
    <cellStyle name="60% - Accent1 3" xfId="70" xr:uid="{00000000-0005-0000-0000-000026000000}"/>
    <cellStyle name="60% - Accent2" xfId="14" builtinId="36" customBuiltin="1"/>
    <cellStyle name="60% - Accent2 2" xfId="71" xr:uid="{00000000-0005-0000-0000-000028000000}"/>
    <cellStyle name="60% - Accent2 3" xfId="72" xr:uid="{00000000-0005-0000-0000-000029000000}"/>
    <cellStyle name="60% - Accent3" xfId="15" builtinId="40" customBuiltin="1"/>
    <cellStyle name="60% - Accent3 2" xfId="73" xr:uid="{00000000-0005-0000-0000-00002B000000}"/>
    <cellStyle name="60% - Accent3 3" xfId="74" xr:uid="{00000000-0005-0000-0000-00002C000000}"/>
    <cellStyle name="60% - Accent4" xfId="16" builtinId="44" customBuiltin="1"/>
    <cellStyle name="60% - Accent4 2" xfId="75" xr:uid="{00000000-0005-0000-0000-00002E000000}"/>
    <cellStyle name="60% - Accent4 3" xfId="76" xr:uid="{00000000-0005-0000-0000-00002F000000}"/>
    <cellStyle name="60% - Accent5" xfId="17" builtinId="48" customBuiltin="1"/>
    <cellStyle name="60% - Accent5 2" xfId="77" xr:uid="{00000000-0005-0000-0000-000031000000}"/>
    <cellStyle name="60% - Accent5 3" xfId="78" xr:uid="{00000000-0005-0000-0000-000032000000}"/>
    <cellStyle name="60% - Accent6" xfId="18" builtinId="52" customBuiltin="1"/>
    <cellStyle name="60% - Accent6 2" xfId="79" xr:uid="{00000000-0005-0000-0000-000034000000}"/>
    <cellStyle name="60% - Accent6 3" xfId="80" xr:uid="{00000000-0005-0000-0000-000035000000}"/>
    <cellStyle name="Accent1" xfId="19" builtinId="29" customBuiltin="1"/>
    <cellStyle name="Accent1 2" xfId="81" xr:uid="{00000000-0005-0000-0000-000037000000}"/>
    <cellStyle name="Accent1 3" xfId="82" xr:uid="{00000000-0005-0000-0000-000038000000}"/>
    <cellStyle name="Accent2" xfId="20" builtinId="33" customBuiltin="1"/>
    <cellStyle name="Accent2 2" xfId="83" xr:uid="{00000000-0005-0000-0000-00003A000000}"/>
    <cellStyle name="Accent2 3" xfId="84" xr:uid="{00000000-0005-0000-0000-00003B000000}"/>
    <cellStyle name="Accent3" xfId="21" builtinId="37" customBuiltin="1"/>
    <cellStyle name="Accent3 2" xfId="85" xr:uid="{00000000-0005-0000-0000-00003D000000}"/>
    <cellStyle name="Accent3 3" xfId="86" xr:uid="{00000000-0005-0000-0000-00003E000000}"/>
    <cellStyle name="Accent4" xfId="22" builtinId="41" customBuiltin="1"/>
    <cellStyle name="Accent4 2" xfId="87" xr:uid="{00000000-0005-0000-0000-000040000000}"/>
    <cellStyle name="Accent4 3" xfId="88" xr:uid="{00000000-0005-0000-0000-000041000000}"/>
    <cellStyle name="Accent5" xfId="23" builtinId="45" customBuiltin="1"/>
    <cellStyle name="Accent5 2" xfId="89" xr:uid="{00000000-0005-0000-0000-000043000000}"/>
    <cellStyle name="Accent5 3" xfId="90" xr:uid="{00000000-0005-0000-0000-000044000000}"/>
    <cellStyle name="Accent6" xfId="24" builtinId="49" customBuiltin="1"/>
    <cellStyle name="Accent6 2" xfId="91" xr:uid="{00000000-0005-0000-0000-000046000000}"/>
    <cellStyle name="Accent6 3" xfId="92" xr:uid="{00000000-0005-0000-0000-000047000000}"/>
    <cellStyle name="Bad" xfId="25" builtinId="27" customBuiltin="1"/>
    <cellStyle name="Bad 2" xfId="93" xr:uid="{00000000-0005-0000-0000-000049000000}"/>
    <cellStyle name="Bad 3" xfId="94" xr:uid="{00000000-0005-0000-0000-00004A000000}"/>
    <cellStyle name="Calculation" xfId="26" builtinId="22" customBuiltin="1"/>
    <cellStyle name="Calculation 2" xfId="95" xr:uid="{00000000-0005-0000-0000-00004C000000}"/>
    <cellStyle name="Calculation 3" xfId="96" xr:uid="{00000000-0005-0000-0000-00004D000000}"/>
    <cellStyle name="Check Cell" xfId="27" builtinId="23" customBuiltin="1"/>
    <cellStyle name="Check Cell 2" xfId="97" xr:uid="{00000000-0005-0000-0000-00004F000000}"/>
    <cellStyle name="Check Cell 3" xfId="98" xr:uid="{00000000-0005-0000-0000-000050000000}"/>
    <cellStyle name="Explanatory Text" xfId="28" builtinId="53" customBuiltin="1"/>
    <cellStyle name="Explanatory Text 2" xfId="99" xr:uid="{00000000-0005-0000-0000-000052000000}"/>
    <cellStyle name="Explanatory Text 3" xfId="100" xr:uid="{00000000-0005-0000-0000-000053000000}"/>
    <cellStyle name="Good" xfId="29" builtinId="26" customBuiltin="1"/>
    <cellStyle name="Good 2" xfId="101" xr:uid="{00000000-0005-0000-0000-000055000000}"/>
    <cellStyle name="Good 3" xfId="102" xr:uid="{00000000-0005-0000-0000-000056000000}"/>
    <cellStyle name="Heading 1" xfId="30" builtinId="16" customBuiltin="1"/>
    <cellStyle name="Heading 1 2" xfId="103" xr:uid="{00000000-0005-0000-0000-000058000000}"/>
    <cellStyle name="Heading 1 3" xfId="104" xr:uid="{00000000-0005-0000-0000-000059000000}"/>
    <cellStyle name="Heading 2" xfId="31" builtinId="17" customBuiltin="1"/>
    <cellStyle name="Heading 2 2" xfId="105" xr:uid="{00000000-0005-0000-0000-00005B000000}"/>
    <cellStyle name="Heading 2 3" xfId="106" xr:uid="{00000000-0005-0000-0000-00005C000000}"/>
    <cellStyle name="Heading 3" xfId="32" builtinId="18" customBuiltin="1"/>
    <cellStyle name="Heading 3 2" xfId="107" xr:uid="{00000000-0005-0000-0000-00005E000000}"/>
    <cellStyle name="Heading 3 3" xfId="108" xr:uid="{00000000-0005-0000-0000-00005F000000}"/>
    <cellStyle name="Heading 4" xfId="33" builtinId="19" customBuiltin="1"/>
    <cellStyle name="Heading 4 2" xfId="109" xr:uid="{00000000-0005-0000-0000-000061000000}"/>
    <cellStyle name="Heading 4 3" xfId="110" xr:uid="{00000000-0005-0000-0000-000062000000}"/>
    <cellStyle name="Hyperlink 2" xfId="111" xr:uid="{00000000-0005-0000-0000-000063000000}"/>
    <cellStyle name="Hyperlink 3" xfId="112" xr:uid="{00000000-0005-0000-0000-000064000000}"/>
    <cellStyle name="Hyperlink_2009_AW_Draft_Workbook" xfId="113" xr:uid="{00000000-0005-0000-0000-000065000000}"/>
    <cellStyle name="Input" xfId="34" builtinId="20" customBuiltin="1"/>
    <cellStyle name="Input 2" xfId="114" xr:uid="{00000000-0005-0000-0000-000067000000}"/>
    <cellStyle name="Input 3" xfId="115" xr:uid="{00000000-0005-0000-0000-000068000000}"/>
    <cellStyle name="Linked Cell" xfId="35" builtinId="24" customBuiltin="1"/>
    <cellStyle name="Linked Cell 2" xfId="116" xr:uid="{00000000-0005-0000-0000-00006A000000}"/>
    <cellStyle name="Linked Cell 3" xfId="117" xr:uid="{00000000-0005-0000-0000-00006B000000}"/>
    <cellStyle name="Neutral" xfId="36" builtinId="28" customBuiltin="1"/>
    <cellStyle name="Neutral 2" xfId="118" xr:uid="{00000000-0005-0000-0000-00006D000000}"/>
    <cellStyle name="Neutral 3" xfId="119" xr:uid="{00000000-0005-0000-0000-00006E000000}"/>
    <cellStyle name="Normal" xfId="0" builtinId="0"/>
    <cellStyle name="Normal 10" xfId="120" xr:uid="{00000000-0005-0000-0000-000070000000}"/>
    <cellStyle name="Normal 11" xfId="121" xr:uid="{00000000-0005-0000-0000-000071000000}"/>
    <cellStyle name="Normal 12" xfId="122" xr:uid="{00000000-0005-0000-0000-000072000000}"/>
    <cellStyle name="Normal 12 2" xfId="123" xr:uid="{00000000-0005-0000-0000-000073000000}"/>
    <cellStyle name="Normal 12 2 2" xfId="124" xr:uid="{00000000-0005-0000-0000-000074000000}"/>
    <cellStyle name="Normal 12 2 2 2" xfId="125" xr:uid="{00000000-0005-0000-0000-000075000000}"/>
    <cellStyle name="Normal 12 2 2 3" xfId="126" xr:uid="{00000000-0005-0000-0000-000076000000}"/>
    <cellStyle name="Normal 12 2 2 3 2" xfId="127" xr:uid="{00000000-0005-0000-0000-000077000000}"/>
    <cellStyle name="Normal 12 2 2 3 2 2" xfId="128" xr:uid="{00000000-0005-0000-0000-000078000000}"/>
    <cellStyle name="Normal 12 2 2 3 2 2 2" xfId="129" xr:uid="{00000000-0005-0000-0000-000079000000}"/>
    <cellStyle name="Normal 12 2 2 3 2 2 3" xfId="130" xr:uid="{00000000-0005-0000-0000-00007A000000}"/>
    <cellStyle name="Normal 12 2 2 3 2 2 4" xfId="131" xr:uid="{00000000-0005-0000-0000-00007B000000}"/>
    <cellStyle name="Normal 12 2 2 3 2 2 5" xfId="132" xr:uid="{00000000-0005-0000-0000-00007C000000}"/>
    <cellStyle name="Normal 12 2 2 3 2 3" xfId="133" xr:uid="{00000000-0005-0000-0000-00007D000000}"/>
    <cellStyle name="Normal 12 2 2 3 2 4" xfId="134" xr:uid="{00000000-0005-0000-0000-00007E000000}"/>
    <cellStyle name="Normal 12 2 2 3 2 4 2" xfId="135" xr:uid="{00000000-0005-0000-0000-00007F000000}"/>
    <cellStyle name="Normal 12 2 2 3 2 4 2 2" xfId="136" xr:uid="{00000000-0005-0000-0000-000080000000}"/>
    <cellStyle name="Normal 12 2 2 3 2 4 2 3" xfId="137" xr:uid="{00000000-0005-0000-0000-000081000000}"/>
    <cellStyle name="Normal 12 2 2 3 2 4 2 4" xfId="138" xr:uid="{00000000-0005-0000-0000-000082000000}"/>
    <cellStyle name="Normal 12 2 2 3 2 4 3" xfId="139" xr:uid="{00000000-0005-0000-0000-000083000000}"/>
    <cellStyle name="Normal 12 2 2 3 2 4 4" xfId="140" xr:uid="{00000000-0005-0000-0000-000084000000}"/>
    <cellStyle name="Normal 12 2 2 3 2 4 5" xfId="141" xr:uid="{00000000-0005-0000-0000-000085000000}"/>
    <cellStyle name="Normal 12 2 2 3 2 4 6" xfId="142" xr:uid="{00000000-0005-0000-0000-000086000000}"/>
    <cellStyle name="Normal 12 2 2 3 2 5" xfId="143" xr:uid="{00000000-0005-0000-0000-000087000000}"/>
    <cellStyle name="Normal 12 2 2 3 2 6" xfId="144" xr:uid="{00000000-0005-0000-0000-000088000000}"/>
    <cellStyle name="Normal 12 2 2 3 2 7" xfId="145" xr:uid="{00000000-0005-0000-0000-000089000000}"/>
    <cellStyle name="Normal 12 2 2 3 2 8" xfId="146" xr:uid="{00000000-0005-0000-0000-00008A000000}"/>
    <cellStyle name="Normal 12 2 2 3 3" xfId="147" xr:uid="{00000000-0005-0000-0000-00008B000000}"/>
    <cellStyle name="Normal 12 2 2 3 3 2" xfId="148" xr:uid="{00000000-0005-0000-0000-00008C000000}"/>
    <cellStyle name="Normal 12 2 2 3 3 2 2" xfId="149" xr:uid="{00000000-0005-0000-0000-00008D000000}"/>
    <cellStyle name="Normal 12 2 2 3 3 2 2 2" xfId="150" xr:uid="{00000000-0005-0000-0000-00008E000000}"/>
    <cellStyle name="Normal 12 2 2 3 3 2 2 3" xfId="151" xr:uid="{00000000-0005-0000-0000-00008F000000}"/>
    <cellStyle name="Normal 12 2 2 3 3 2 2 4" xfId="152" xr:uid="{00000000-0005-0000-0000-000090000000}"/>
    <cellStyle name="Normal 12 2 2 3 3 2 3" xfId="153" xr:uid="{00000000-0005-0000-0000-000091000000}"/>
    <cellStyle name="Normal 12 2 2 3 3 2 4" xfId="154" xr:uid="{00000000-0005-0000-0000-000092000000}"/>
    <cellStyle name="Normal 12 2 2 3 3 2 4 2" xfId="155" xr:uid="{00000000-0005-0000-0000-000093000000}"/>
    <cellStyle name="Normal 12 2 2 3 3 2 4 2 2" xfId="156" xr:uid="{00000000-0005-0000-0000-000094000000}"/>
    <cellStyle name="Normal 12 2 2 3 3 2 4 2 3" xfId="157" xr:uid="{00000000-0005-0000-0000-000095000000}"/>
    <cellStyle name="Normal 12 2 2 3 3 2 4 2 4" xfId="158" xr:uid="{00000000-0005-0000-0000-000096000000}"/>
    <cellStyle name="Normal 12 2 2 3 3 2 4 3" xfId="159" xr:uid="{00000000-0005-0000-0000-000097000000}"/>
    <cellStyle name="Normal 12 2 2 3 3 2 4 4" xfId="160" xr:uid="{00000000-0005-0000-0000-000098000000}"/>
    <cellStyle name="Normal 12 2 2 3 3 2 4 5" xfId="161" xr:uid="{00000000-0005-0000-0000-000099000000}"/>
    <cellStyle name="Normal 12 2 2 3 3 2 5" xfId="162" xr:uid="{00000000-0005-0000-0000-00009A000000}"/>
    <cellStyle name="Normal 12 2 2 3 3 2 6" xfId="163" xr:uid="{00000000-0005-0000-0000-00009B000000}"/>
    <cellStyle name="Normal 12 2 2 3 3 2 7" xfId="164" xr:uid="{00000000-0005-0000-0000-00009C000000}"/>
    <cellStyle name="Normal 12 2 2 3 3 2 8" xfId="165" xr:uid="{00000000-0005-0000-0000-00009D000000}"/>
    <cellStyle name="Normal 12 2 2 3 3 2 9" xfId="166" xr:uid="{00000000-0005-0000-0000-00009E000000}"/>
    <cellStyle name="Normal 12 2 2 3 4" xfId="167" xr:uid="{00000000-0005-0000-0000-00009F000000}"/>
    <cellStyle name="Normal 12 2 2 3 5" xfId="168" xr:uid="{00000000-0005-0000-0000-0000A0000000}"/>
    <cellStyle name="Normal 12 2 2 4" xfId="169" xr:uid="{00000000-0005-0000-0000-0000A1000000}"/>
    <cellStyle name="Normal 12 2 2 5" xfId="170" xr:uid="{00000000-0005-0000-0000-0000A2000000}"/>
    <cellStyle name="Normal 12 2 3" xfId="171" xr:uid="{00000000-0005-0000-0000-0000A3000000}"/>
    <cellStyle name="Normal 12 3" xfId="172" xr:uid="{00000000-0005-0000-0000-0000A4000000}"/>
    <cellStyle name="Normal 12 3 2" xfId="173" xr:uid="{00000000-0005-0000-0000-0000A5000000}"/>
    <cellStyle name="Normal 12 3 3" xfId="174" xr:uid="{00000000-0005-0000-0000-0000A6000000}"/>
    <cellStyle name="Normal 12 3 3 2" xfId="175" xr:uid="{00000000-0005-0000-0000-0000A7000000}"/>
    <cellStyle name="Normal 12 3 3 3" xfId="176" xr:uid="{00000000-0005-0000-0000-0000A8000000}"/>
    <cellStyle name="Normal 12 3 3 3 2" xfId="177" xr:uid="{00000000-0005-0000-0000-0000A9000000}"/>
    <cellStyle name="Normal 12 3 3 3 3" xfId="178" xr:uid="{00000000-0005-0000-0000-0000AA000000}"/>
    <cellStyle name="Normal 12 3 3 3 4" xfId="179" xr:uid="{00000000-0005-0000-0000-0000AB000000}"/>
    <cellStyle name="Normal 12 3 3 3 5" xfId="180" xr:uid="{00000000-0005-0000-0000-0000AC000000}"/>
    <cellStyle name="Normal 12 3 3 3 5 2" xfId="181" xr:uid="{00000000-0005-0000-0000-0000AD000000}"/>
    <cellStyle name="Normal 12 3 3 3 5 2 2" xfId="182" xr:uid="{00000000-0005-0000-0000-0000AE000000}"/>
    <cellStyle name="Normal 12 3 3 3 5 2 3" xfId="183" xr:uid="{00000000-0005-0000-0000-0000AF000000}"/>
    <cellStyle name="Normal 12 3 3 3 5 2 4" xfId="184" xr:uid="{00000000-0005-0000-0000-0000B0000000}"/>
    <cellStyle name="Normal 12 3 3 3 5 3" xfId="185" xr:uid="{00000000-0005-0000-0000-0000B1000000}"/>
    <cellStyle name="Normal 12 3 3 3 5 4" xfId="186" xr:uid="{00000000-0005-0000-0000-0000B2000000}"/>
    <cellStyle name="Normal 12 3 3 3 5 5" xfId="187" xr:uid="{00000000-0005-0000-0000-0000B3000000}"/>
    <cellStyle name="Normal 12 3 3 3 5 6" xfId="188" xr:uid="{00000000-0005-0000-0000-0000B4000000}"/>
    <cellStyle name="Normal 12 3 3 3 6" xfId="189" xr:uid="{00000000-0005-0000-0000-0000B5000000}"/>
    <cellStyle name="Normal 12 3 3 3 7" xfId="190" xr:uid="{00000000-0005-0000-0000-0000B6000000}"/>
    <cellStyle name="Normal 12 3 3 3 8" xfId="191" xr:uid="{00000000-0005-0000-0000-0000B7000000}"/>
    <cellStyle name="Normal 12 3 3 4" xfId="192" xr:uid="{00000000-0005-0000-0000-0000B8000000}"/>
    <cellStyle name="Normal 12 3 3 5" xfId="193" xr:uid="{00000000-0005-0000-0000-0000B9000000}"/>
    <cellStyle name="Normal 12 3 3 5 2" xfId="194" xr:uid="{00000000-0005-0000-0000-0000BA000000}"/>
    <cellStyle name="Normal 12 3 3 5 3" xfId="195" xr:uid="{00000000-0005-0000-0000-0000BB000000}"/>
    <cellStyle name="Normal 12 3 3 5 4" xfId="196" xr:uid="{00000000-0005-0000-0000-0000BC000000}"/>
    <cellStyle name="Normal 12 3 3 5 5" xfId="197" xr:uid="{00000000-0005-0000-0000-0000BD000000}"/>
    <cellStyle name="Normal 12 3 3 6" xfId="198" xr:uid="{00000000-0005-0000-0000-0000BE000000}"/>
    <cellStyle name="Normal 12 3 4" xfId="199" xr:uid="{00000000-0005-0000-0000-0000BF000000}"/>
    <cellStyle name="Normal 12 4" xfId="200" xr:uid="{00000000-0005-0000-0000-0000C0000000}"/>
    <cellStyle name="Normal 13" xfId="201" xr:uid="{00000000-0005-0000-0000-0000C1000000}"/>
    <cellStyle name="Normal 14" xfId="202" xr:uid="{00000000-0005-0000-0000-0000C2000000}"/>
    <cellStyle name="Normal 15" xfId="203" xr:uid="{00000000-0005-0000-0000-0000C3000000}"/>
    <cellStyle name="Normal 16" xfId="204" xr:uid="{00000000-0005-0000-0000-0000C4000000}"/>
    <cellStyle name="Normal 17" xfId="205" xr:uid="{00000000-0005-0000-0000-0000C5000000}"/>
    <cellStyle name="Normal 18" xfId="206" xr:uid="{00000000-0005-0000-0000-0000C6000000}"/>
    <cellStyle name="Normal 19" xfId="207" xr:uid="{00000000-0005-0000-0000-0000C7000000}"/>
    <cellStyle name="Normal 2" xfId="42" xr:uid="{00000000-0005-0000-0000-0000C8000000}"/>
    <cellStyle name="Normal 2 2" xfId="208" xr:uid="{00000000-0005-0000-0000-0000C9000000}"/>
    <cellStyle name="Normal 2 2 2" xfId="209" xr:uid="{00000000-0005-0000-0000-0000CA000000}"/>
    <cellStyle name="Normal 2 3" xfId="210" xr:uid="{00000000-0005-0000-0000-0000CB000000}"/>
    <cellStyle name="Normal 2 3 2" xfId="211" xr:uid="{00000000-0005-0000-0000-0000CC000000}"/>
    <cellStyle name="Normal 2 3 3" xfId="212" xr:uid="{00000000-0005-0000-0000-0000CD000000}"/>
    <cellStyle name="Normal 2 4" xfId="213" xr:uid="{00000000-0005-0000-0000-0000CE000000}"/>
    <cellStyle name="Normal 2_2013_Autumn_Wind_Database" xfId="214" xr:uid="{00000000-0005-0000-0000-0000CF000000}"/>
    <cellStyle name="Normal 20" xfId="215" xr:uid="{00000000-0005-0000-0000-0000D0000000}"/>
    <cellStyle name="Normal 21" xfId="216" xr:uid="{00000000-0005-0000-0000-0000D1000000}"/>
    <cellStyle name="Normal 22" xfId="217" xr:uid="{00000000-0005-0000-0000-0000D2000000}"/>
    <cellStyle name="Normal 23" xfId="218" xr:uid="{00000000-0005-0000-0000-0000D3000000}"/>
    <cellStyle name="Normal 24" xfId="219" xr:uid="{00000000-0005-0000-0000-0000D4000000}"/>
    <cellStyle name="Normal 25" xfId="220" xr:uid="{00000000-0005-0000-0000-0000D5000000}"/>
    <cellStyle name="Normal 26" xfId="221" xr:uid="{00000000-0005-0000-0000-0000D6000000}"/>
    <cellStyle name="Normal 27" xfId="222" xr:uid="{00000000-0005-0000-0000-0000D7000000}"/>
    <cellStyle name="Normal 28" xfId="223" xr:uid="{00000000-0005-0000-0000-0000D8000000}"/>
    <cellStyle name="Normal 29" xfId="224" xr:uid="{00000000-0005-0000-0000-0000D9000000}"/>
    <cellStyle name="Normal 3" xfId="225" xr:uid="{00000000-0005-0000-0000-0000DA000000}"/>
    <cellStyle name="Normal 3 2" xfId="226" xr:uid="{00000000-0005-0000-0000-0000DB000000}"/>
    <cellStyle name="Normal 3 3" xfId="227" xr:uid="{00000000-0005-0000-0000-0000DC000000}"/>
    <cellStyle name="Normal 3 3 2" xfId="228" xr:uid="{00000000-0005-0000-0000-0000DD000000}"/>
    <cellStyle name="Normal 3 4" xfId="229" xr:uid="{00000000-0005-0000-0000-0000DE000000}"/>
    <cellStyle name="Normal 30" xfId="230" xr:uid="{00000000-0005-0000-0000-0000DF000000}"/>
    <cellStyle name="Normal 31" xfId="231" xr:uid="{00000000-0005-0000-0000-0000E0000000}"/>
    <cellStyle name="Normal 32" xfId="232" xr:uid="{00000000-0005-0000-0000-0000E1000000}"/>
    <cellStyle name="Normal 33" xfId="233" xr:uid="{00000000-0005-0000-0000-0000E2000000}"/>
    <cellStyle name="Normal 34" xfId="234" xr:uid="{00000000-0005-0000-0000-0000E3000000}"/>
    <cellStyle name="Normal 35" xfId="235" xr:uid="{00000000-0005-0000-0000-0000E4000000}"/>
    <cellStyle name="Normal 36" xfId="236" xr:uid="{00000000-0005-0000-0000-0000E5000000}"/>
    <cellStyle name="Normal 37" xfId="237" xr:uid="{00000000-0005-0000-0000-0000E6000000}"/>
    <cellStyle name="Normal 37 2" xfId="238" xr:uid="{00000000-0005-0000-0000-0000E7000000}"/>
    <cellStyle name="Normal 38" xfId="239" xr:uid="{00000000-0005-0000-0000-0000E8000000}"/>
    <cellStyle name="Normal 39" xfId="240" xr:uid="{00000000-0005-0000-0000-0000E9000000}"/>
    <cellStyle name="Normal 4" xfId="43" xr:uid="{00000000-0005-0000-0000-0000EA000000}"/>
    <cellStyle name="Normal 4 2" xfId="241" xr:uid="{00000000-0005-0000-0000-0000EB000000}"/>
    <cellStyle name="Normal 4 2 2" xfId="242" xr:uid="{00000000-0005-0000-0000-0000EC000000}"/>
    <cellStyle name="Normal 4 3" xfId="243" xr:uid="{00000000-0005-0000-0000-0000ED000000}"/>
    <cellStyle name="Normal 40" xfId="244" xr:uid="{00000000-0005-0000-0000-0000EE000000}"/>
    <cellStyle name="Normal 41" xfId="245" xr:uid="{00000000-0005-0000-0000-0000EF000000}"/>
    <cellStyle name="Normal 42" xfId="246" xr:uid="{00000000-0005-0000-0000-0000F0000000}"/>
    <cellStyle name="Normal 42 2" xfId="247" xr:uid="{00000000-0005-0000-0000-0000F1000000}"/>
    <cellStyle name="Normal 42 3" xfId="248" xr:uid="{00000000-0005-0000-0000-0000F2000000}"/>
    <cellStyle name="Normal 42 3 2" xfId="249" xr:uid="{00000000-0005-0000-0000-0000F3000000}"/>
    <cellStyle name="Normal 42 3 2 2" xfId="250" xr:uid="{00000000-0005-0000-0000-0000F4000000}"/>
    <cellStyle name="Normal 42 3 2 3" xfId="251" xr:uid="{00000000-0005-0000-0000-0000F5000000}"/>
    <cellStyle name="Normal 42 3 2 4" xfId="252" xr:uid="{00000000-0005-0000-0000-0000F6000000}"/>
    <cellStyle name="Normal 42 3 3" xfId="253" xr:uid="{00000000-0005-0000-0000-0000F7000000}"/>
    <cellStyle name="Normal 42 3 4" xfId="254" xr:uid="{00000000-0005-0000-0000-0000F8000000}"/>
    <cellStyle name="Normal 42 3 5" xfId="255" xr:uid="{00000000-0005-0000-0000-0000F9000000}"/>
    <cellStyle name="Normal 42 3 5 2" xfId="256" xr:uid="{00000000-0005-0000-0000-0000FA000000}"/>
    <cellStyle name="Normal 42 3 5 2 2" xfId="257" xr:uid="{00000000-0005-0000-0000-0000FB000000}"/>
    <cellStyle name="Normal 42 3 5 2 3" xfId="258" xr:uid="{00000000-0005-0000-0000-0000FC000000}"/>
    <cellStyle name="Normal 42 3 5 2 4" xfId="259" xr:uid="{00000000-0005-0000-0000-0000FD000000}"/>
    <cellStyle name="Normal 42 3 5 3" xfId="260" xr:uid="{00000000-0005-0000-0000-0000FE000000}"/>
    <cellStyle name="Normal 42 3 5 4" xfId="261" xr:uid="{00000000-0005-0000-0000-0000FF000000}"/>
    <cellStyle name="Normal 42 3 5 5" xfId="262" xr:uid="{00000000-0005-0000-0000-000000010000}"/>
    <cellStyle name="Normal 42 3 5 6" xfId="263" xr:uid="{00000000-0005-0000-0000-000001010000}"/>
    <cellStyle name="Normal 42 3 6" xfId="264" xr:uid="{00000000-0005-0000-0000-000002010000}"/>
    <cellStyle name="Normal 42 3 7" xfId="265" xr:uid="{00000000-0005-0000-0000-000003010000}"/>
    <cellStyle name="Normal 42 3 8" xfId="266" xr:uid="{00000000-0005-0000-0000-000004010000}"/>
    <cellStyle name="Normal 42 3 9" xfId="267" xr:uid="{00000000-0005-0000-0000-000005010000}"/>
    <cellStyle name="Normal 42 4" xfId="268" xr:uid="{00000000-0005-0000-0000-000006010000}"/>
    <cellStyle name="Normal 42 5" xfId="269" xr:uid="{00000000-0005-0000-0000-000007010000}"/>
    <cellStyle name="Normal 42 5 2" xfId="270" xr:uid="{00000000-0005-0000-0000-000008010000}"/>
    <cellStyle name="Normal 42 5 3" xfId="271" xr:uid="{00000000-0005-0000-0000-000009010000}"/>
    <cellStyle name="Normal 42 5 4" xfId="272" xr:uid="{00000000-0005-0000-0000-00000A010000}"/>
    <cellStyle name="Normal 42 5 4 2" xfId="273" xr:uid="{00000000-0005-0000-0000-00000B010000}"/>
    <cellStyle name="Normal 42 5 4 2 2" xfId="274" xr:uid="{00000000-0005-0000-0000-00000C010000}"/>
    <cellStyle name="Normal 42 5 4 2 3" xfId="275" xr:uid="{00000000-0005-0000-0000-00000D010000}"/>
    <cellStyle name="Normal 42 5 4 2 4" xfId="276" xr:uid="{00000000-0005-0000-0000-00000E010000}"/>
    <cellStyle name="Normal 42 5 4 3" xfId="277" xr:uid="{00000000-0005-0000-0000-00000F010000}"/>
    <cellStyle name="Normal 42 5 4 4" xfId="278" xr:uid="{00000000-0005-0000-0000-000010010000}"/>
    <cellStyle name="Normal 42 5 4 5" xfId="279" xr:uid="{00000000-0005-0000-0000-000011010000}"/>
    <cellStyle name="Normal 42 5 5" xfId="280" xr:uid="{00000000-0005-0000-0000-000012010000}"/>
    <cellStyle name="Normal 42 5 6" xfId="281" xr:uid="{00000000-0005-0000-0000-000013010000}"/>
    <cellStyle name="Normal 42 5 7" xfId="282" xr:uid="{00000000-0005-0000-0000-000014010000}"/>
    <cellStyle name="Normal 42 5 8" xfId="283" xr:uid="{00000000-0005-0000-0000-000015010000}"/>
    <cellStyle name="Normal 42 6" xfId="284" xr:uid="{00000000-0005-0000-0000-000016010000}"/>
    <cellStyle name="Normal 42 7" xfId="285" xr:uid="{00000000-0005-0000-0000-000017010000}"/>
    <cellStyle name="Normal 42 8" xfId="286" xr:uid="{00000000-0005-0000-0000-000018010000}"/>
    <cellStyle name="Normal 43" xfId="287" xr:uid="{00000000-0005-0000-0000-000019010000}"/>
    <cellStyle name="Normal 44" xfId="288" xr:uid="{00000000-0005-0000-0000-00001A010000}"/>
    <cellStyle name="Normal 44 2" xfId="289" xr:uid="{00000000-0005-0000-0000-00001B010000}"/>
    <cellStyle name="Normal 45" xfId="290" xr:uid="{00000000-0005-0000-0000-00001C010000}"/>
    <cellStyle name="Normal 45 2" xfId="291" xr:uid="{00000000-0005-0000-0000-00001D010000}"/>
    <cellStyle name="Normal 46" xfId="292" xr:uid="{00000000-0005-0000-0000-00001E010000}"/>
    <cellStyle name="Normal 47" xfId="293" xr:uid="{00000000-0005-0000-0000-00001F010000}"/>
    <cellStyle name="Normal 48" xfId="294" xr:uid="{00000000-0005-0000-0000-000020010000}"/>
    <cellStyle name="Normal 49" xfId="295" xr:uid="{00000000-0005-0000-0000-000021010000}"/>
    <cellStyle name="Normal 5" xfId="296" xr:uid="{00000000-0005-0000-0000-000022010000}"/>
    <cellStyle name="Normal 5 2" xfId="297" xr:uid="{00000000-0005-0000-0000-000023010000}"/>
    <cellStyle name="Normal 50" xfId="298" xr:uid="{00000000-0005-0000-0000-000024010000}"/>
    <cellStyle name="Normal 51" xfId="299" xr:uid="{00000000-0005-0000-0000-000025010000}"/>
    <cellStyle name="Normal 52" xfId="300" xr:uid="{00000000-0005-0000-0000-000026010000}"/>
    <cellStyle name="Normal 52 2" xfId="301" xr:uid="{00000000-0005-0000-0000-000027010000}"/>
    <cellStyle name="Normal 53" xfId="302" xr:uid="{00000000-0005-0000-0000-000028010000}"/>
    <cellStyle name="Normal 54" xfId="303" xr:uid="{00000000-0005-0000-0000-000029010000}"/>
    <cellStyle name="Normal 55" xfId="304" xr:uid="{00000000-0005-0000-0000-00002A010000}"/>
    <cellStyle name="Normal 56" xfId="305" xr:uid="{00000000-0005-0000-0000-00002B010000}"/>
    <cellStyle name="Normal 57" xfId="306" xr:uid="{00000000-0005-0000-0000-00002C010000}"/>
    <cellStyle name="Normal 58" xfId="307" xr:uid="{00000000-0005-0000-0000-00002D010000}"/>
    <cellStyle name="Normal 59" xfId="308" xr:uid="{00000000-0005-0000-0000-00002E010000}"/>
    <cellStyle name="Normal 6" xfId="309" xr:uid="{00000000-0005-0000-0000-00002F010000}"/>
    <cellStyle name="Normal 6 2" xfId="310" xr:uid="{00000000-0005-0000-0000-000030010000}"/>
    <cellStyle name="Normal 60" xfId="311" xr:uid="{00000000-0005-0000-0000-000031010000}"/>
    <cellStyle name="Normal 61" xfId="312" xr:uid="{00000000-0005-0000-0000-000032010000}"/>
    <cellStyle name="Normal 62" xfId="313" xr:uid="{00000000-0005-0000-0000-000033010000}"/>
    <cellStyle name="Normal 63" xfId="314" xr:uid="{00000000-0005-0000-0000-000034010000}"/>
    <cellStyle name="Normal 64" xfId="315" xr:uid="{00000000-0005-0000-0000-000035010000}"/>
    <cellStyle name="Normal 65" xfId="316" xr:uid="{00000000-0005-0000-0000-000036010000}"/>
    <cellStyle name="Normal 66" xfId="317" xr:uid="{00000000-0005-0000-0000-000037010000}"/>
    <cellStyle name="Normal 67" xfId="318" xr:uid="{00000000-0005-0000-0000-000038010000}"/>
    <cellStyle name="Normal 68" xfId="319" xr:uid="{00000000-0005-0000-0000-000039010000}"/>
    <cellStyle name="Normal 69" xfId="320" xr:uid="{00000000-0005-0000-0000-00003A010000}"/>
    <cellStyle name="Normal 69 2" xfId="321" xr:uid="{00000000-0005-0000-0000-00003B010000}"/>
    <cellStyle name="Normal 69 3" xfId="322" xr:uid="{00000000-0005-0000-0000-00003C010000}"/>
    <cellStyle name="Normal 7" xfId="323" xr:uid="{00000000-0005-0000-0000-00003D010000}"/>
    <cellStyle name="Normal 70" xfId="324" xr:uid="{00000000-0005-0000-0000-00003E010000}"/>
    <cellStyle name="Normal 71" xfId="325" xr:uid="{00000000-0005-0000-0000-00003F010000}"/>
    <cellStyle name="Normal 71 2" xfId="326" xr:uid="{00000000-0005-0000-0000-000040010000}"/>
    <cellStyle name="Normal 72" xfId="327" xr:uid="{00000000-0005-0000-0000-000041010000}"/>
    <cellStyle name="Normal 72 2" xfId="328" xr:uid="{00000000-0005-0000-0000-000042010000}"/>
    <cellStyle name="Normal 73" xfId="329" xr:uid="{00000000-0005-0000-0000-000043010000}"/>
    <cellStyle name="Normal 74" xfId="330" xr:uid="{00000000-0005-0000-0000-000044010000}"/>
    <cellStyle name="Normal 75" xfId="331" xr:uid="{00000000-0005-0000-0000-000045010000}"/>
    <cellStyle name="Normal 76" xfId="332" xr:uid="{00000000-0005-0000-0000-000046010000}"/>
    <cellStyle name="Normal 77" xfId="333" xr:uid="{00000000-0005-0000-0000-000047010000}"/>
    <cellStyle name="Normal 78" xfId="334" xr:uid="{00000000-0005-0000-0000-000048010000}"/>
    <cellStyle name="Normal 79" xfId="335" xr:uid="{00000000-0005-0000-0000-000049010000}"/>
    <cellStyle name="Normal 8" xfId="336" xr:uid="{00000000-0005-0000-0000-00004A010000}"/>
    <cellStyle name="Normal 80" xfId="337" xr:uid="{00000000-0005-0000-0000-00004B010000}"/>
    <cellStyle name="Normal 81" xfId="338" xr:uid="{00000000-0005-0000-0000-00004C010000}"/>
    <cellStyle name="Normal 82" xfId="339" xr:uid="{00000000-0005-0000-0000-00004D010000}"/>
    <cellStyle name="Normal 83" xfId="340" xr:uid="{00000000-0005-0000-0000-00004E010000}"/>
    <cellStyle name="Normal 84" xfId="341" xr:uid="{00000000-0005-0000-0000-00004F010000}"/>
    <cellStyle name="Normal 85" xfId="342" xr:uid="{00000000-0005-0000-0000-000050010000}"/>
    <cellStyle name="Normal 86" xfId="343" xr:uid="{00000000-0005-0000-0000-000051010000}"/>
    <cellStyle name="Normal 87" xfId="344" xr:uid="{00000000-0005-0000-0000-000052010000}"/>
    <cellStyle name="Normal 88" xfId="345" xr:uid="{00000000-0005-0000-0000-000053010000}"/>
    <cellStyle name="Normal 88 2" xfId="346" xr:uid="{00000000-0005-0000-0000-000054010000}"/>
    <cellStyle name="Normal 89" xfId="347" xr:uid="{00000000-0005-0000-0000-000055010000}"/>
    <cellStyle name="Normal 89 2" xfId="348" xr:uid="{00000000-0005-0000-0000-000056010000}"/>
    <cellStyle name="Normal 9" xfId="349" xr:uid="{00000000-0005-0000-0000-000057010000}"/>
    <cellStyle name="Normal 90" xfId="44" xr:uid="{00000000-0005-0000-0000-000058010000}"/>
    <cellStyle name="Normal 91" xfId="350" xr:uid="{00000000-0005-0000-0000-000059010000}"/>
    <cellStyle name="Normal 92" xfId="369" xr:uid="{9E618841-93CB-4279-B5DE-A003046FE94B}"/>
    <cellStyle name="Normal 92 4" xfId="367" xr:uid="{A79F8EFF-90AE-4C16-ABE2-A30E3E3E5DF5}"/>
    <cellStyle name="Normal 93" xfId="370" xr:uid="{1C84F6B6-1BA3-40D0-AFF6-9E54AFEDAEA3}"/>
    <cellStyle name="Normal 93 5" xfId="368" xr:uid="{A78D2F25-CC60-4BED-8839-64806D26A7DC}"/>
    <cellStyle name="Note" xfId="37" builtinId="10" customBuiltin="1"/>
    <cellStyle name="Note 2" xfId="351" xr:uid="{00000000-0005-0000-0000-00005B010000}"/>
    <cellStyle name="Note 3" xfId="352" xr:uid="{00000000-0005-0000-0000-00005C010000}"/>
    <cellStyle name="Note 4" xfId="353" xr:uid="{00000000-0005-0000-0000-00005D010000}"/>
    <cellStyle name="Output" xfId="38" builtinId="21" customBuiltin="1"/>
    <cellStyle name="Output 2" xfId="354" xr:uid="{00000000-0005-0000-0000-00005F010000}"/>
    <cellStyle name="Output 3" xfId="355" xr:uid="{00000000-0005-0000-0000-000060010000}"/>
    <cellStyle name="Percent 2" xfId="356" xr:uid="{00000000-0005-0000-0000-000061010000}"/>
    <cellStyle name="Percent 2 2" xfId="357" xr:uid="{00000000-0005-0000-0000-000062010000}"/>
    <cellStyle name="Percent 3" xfId="358" xr:uid="{00000000-0005-0000-0000-000063010000}"/>
    <cellStyle name="Percent 4" xfId="359" xr:uid="{00000000-0005-0000-0000-000064010000}"/>
    <cellStyle name="Pourcentage 2" xfId="360" xr:uid="{00000000-0005-0000-0000-000065010000}"/>
    <cellStyle name="Title" xfId="39" builtinId="15" customBuiltin="1"/>
    <cellStyle name="Title 2" xfId="361" xr:uid="{00000000-0005-0000-0000-000067010000}"/>
    <cellStyle name="Title 3" xfId="362" xr:uid="{00000000-0005-0000-0000-000068010000}"/>
    <cellStyle name="Total" xfId="40" builtinId="25" customBuiltin="1"/>
    <cellStyle name="Total 2" xfId="363" xr:uid="{00000000-0005-0000-0000-00006A010000}"/>
    <cellStyle name="Total 3" xfId="364" xr:uid="{00000000-0005-0000-0000-00006B010000}"/>
    <cellStyle name="Warning Text" xfId="41" builtinId="11" customBuiltin="1"/>
    <cellStyle name="Warning Text 2" xfId="365" xr:uid="{00000000-0005-0000-0000-00006D010000}"/>
    <cellStyle name="Warning Text 3" xfId="366" xr:uid="{00000000-0005-0000-0000-00006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"/>
  <sheetViews>
    <sheetView workbookViewId="0">
      <selection activeCell="A32" sqref="A32"/>
    </sheetView>
  </sheetViews>
  <sheetFormatPr defaultRowHeight="15" x14ac:dyDescent="0.3"/>
  <cols>
    <col min="1" max="1" width="24.33203125" style="1" customWidth="1"/>
    <col min="2" max="4" width="3.6640625" style="1" customWidth="1"/>
    <col min="5" max="5" width="5.88671875" style="2" customWidth="1"/>
    <col min="6" max="6" width="4.6640625" style="3" customWidth="1"/>
    <col min="7" max="7" width="6.109375" style="1" customWidth="1"/>
    <col min="8" max="8" width="9.44140625" style="4" bestFit="1" customWidth="1"/>
    <col min="9" max="9" width="6.109375" style="1" customWidth="1"/>
    <col min="10" max="10" width="7.5546875" style="4" bestFit="1" customWidth="1"/>
    <col min="11" max="11" width="6.44140625" style="5" customWidth="1"/>
    <col min="12" max="12" width="17.88671875" style="7" bestFit="1" customWidth="1"/>
    <col min="13" max="13" width="13.21875" bestFit="1" customWidth="1"/>
    <col min="14" max="14" width="38.88671875" customWidth="1"/>
    <col min="15" max="15" width="37" customWidth="1"/>
  </cols>
  <sheetData>
    <row r="1" spans="1:15" x14ac:dyDescent="0.3">
      <c r="A1" s="22" t="s">
        <v>126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5" ht="9.9499999999999993" customHeight="1" x14ac:dyDescent="0.3">
      <c r="A2" s="8"/>
      <c r="B2" s="8"/>
      <c r="C2" s="8"/>
      <c r="D2" s="8"/>
      <c r="E2" s="9"/>
      <c r="G2" s="8"/>
      <c r="H2" s="10"/>
      <c r="I2" s="8"/>
      <c r="J2" s="10"/>
      <c r="K2" s="11"/>
    </row>
    <row r="3" spans="1:15" x14ac:dyDescent="0.3">
      <c r="A3" s="12" t="s">
        <v>0</v>
      </c>
      <c r="B3" s="12" t="s">
        <v>1</v>
      </c>
      <c r="C3" s="12" t="s">
        <v>2</v>
      </c>
      <c r="D3" s="12" t="s">
        <v>3</v>
      </c>
      <c r="E3" s="13" t="s">
        <v>4</v>
      </c>
      <c r="F3" s="3" t="s">
        <v>5</v>
      </c>
      <c r="G3" s="12" t="s">
        <v>6</v>
      </c>
      <c r="H3" s="14" t="s">
        <v>7</v>
      </c>
      <c r="I3" s="12" t="s">
        <v>8</v>
      </c>
      <c r="J3" s="14" t="s">
        <v>9</v>
      </c>
      <c r="K3" s="15" t="s">
        <v>10</v>
      </c>
      <c r="L3" s="1" t="s">
        <v>21</v>
      </c>
      <c r="M3" s="12" t="s">
        <v>88</v>
      </c>
      <c r="N3" s="12" t="s">
        <v>89</v>
      </c>
      <c r="O3" s="12" t="s">
        <v>91</v>
      </c>
    </row>
    <row r="4" spans="1:15" ht="9.75" customHeight="1" x14ac:dyDescent="0.3">
      <c r="A4" s="12"/>
      <c r="B4" s="12"/>
      <c r="C4" s="12"/>
      <c r="D4" s="12"/>
      <c r="E4" s="13"/>
      <c r="G4" s="12"/>
      <c r="H4" s="14"/>
      <c r="I4" s="12"/>
      <c r="J4" s="14"/>
      <c r="K4" s="15"/>
    </row>
    <row r="5" spans="1:15" x14ac:dyDescent="0.3">
      <c r="A5" s="57" t="s">
        <v>27</v>
      </c>
      <c r="B5" s="49">
        <v>12</v>
      </c>
      <c r="C5" s="50">
        <v>4</v>
      </c>
      <c r="D5" s="49">
        <v>0</v>
      </c>
      <c r="E5" s="51">
        <f t="shared" ref="E5:E28" si="0">((B5+(D5*0.5))/(B5+C5+D5))</f>
        <v>0.75</v>
      </c>
      <c r="F5" s="52" t="s">
        <v>11</v>
      </c>
      <c r="G5" s="49">
        <f>45+16+27+45+23+30+31+27+33+24+17+24+20+31+26+22</f>
        <v>441</v>
      </c>
      <c r="H5" s="53">
        <f t="shared" ref="H5:H28" si="1">G5/(B5+C5+D5)</f>
        <v>27.5625</v>
      </c>
      <c r="I5" s="49">
        <f>29+21+30+16+13+6+23+17+24+10+13+27+17+14+20+24</f>
        <v>304</v>
      </c>
      <c r="J5" s="53">
        <f t="shared" ref="J5:J28" si="2">I5/(B5+C5+D5)</f>
        <v>19</v>
      </c>
      <c r="K5" s="54">
        <f t="shared" ref="K5:K28" si="3">H5-J5</f>
        <v>8.5625</v>
      </c>
      <c r="L5" s="49" t="s">
        <v>76</v>
      </c>
      <c r="M5" s="63">
        <v>1</v>
      </c>
      <c r="N5" s="7" t="s">
        <v>90</v>
      </c>
      <c r="O5" s="63" t="s">
        <v>92</v>
      </c>
    </row>
    <row r="6" spans="1:15" x14ac:dyDescent="0.3">
      <c r="A6" s="57" t="s">
        <v>60</v>
      </c>
      <c r="B6" s="49">
        <v>12</v>
      </c>
      <c r="C6" s="50">
        <v>4</v>
      </c>
      <c r="D6" s="49">
        <v>0</v>
      </c>
      <c r="E6" s="51">
        <f>((B6+(D6*0.5))/(B6+C6+D6))</f>
        <v>0.75</v>
      </c>
      <c r="F6" s="52" t="s">
        <v>11</v>
      </c>
      <c r="G6" s="49">
        <f>34+28+9+26+27+10+24+24+36+20+26+23+22+51+14+14</f>
        <v>388</v>
      </c>
      <c r="H6" s="53">
        <f>G6/(B6+C6+D6)</f>
        <v>24.25</v>
      </c>
      <c r="I6" s="49">
        <f>28+23+3+9+13+20+26+16+21+0+3+19+6+3+31+22</f>
        <v>243</v>
      </c>
      <c r="J6" s="53">
        <f>I6/(B6+C6+D6)</f>
        <v>15.1875</v>
      </c>
      <c r="K6" s="54">
        <f>H6-J6</f>
        <v>9.0625</v>
      </c>
      <c r="L6" s="49" t="s">
        <v>76</v>
      </c>
      <c r="M6" s="63">
        <v>2</v>
      </c>
    </row>
    <row r="7" spans="1:15" x14ac:dyDescent="0.3">
      <c r="A7" s="57" t="s">
        <v>16</v>
      </c>
      <c r="B7" s="49">
        <v>11</v>
      </c>
      <c r="C7" s="50">
        <v>5</v>
      </c>
      <c r="D7" s="49">
        <v>0</v>
      </c>
      <c r="E7" s="51">
        <f t="shared" si="0"/>
        <v>0.6875</v>
      </c>
      <c r="F7" s="52" t="s">
        <v>83</v>
      </c>
      <c r="G7" s="49">
        <f>29+16+31+27+33+24+40+31+23+13+19+14+34+27+6+30</f>
        <v>397</v>
      </c>
      <c r="H7" s="53">
        <f t="shared" si="1"/>
        <v>24.8125</v>
      </c>
      <c r="I7" s="49">
        <f>10+17+24+16+18+0+3+9+10+17+23+20+28+3+26+14</f>
        <v>238</v>
      </c>
      <c r="J7" s="53">
        <f t="shared" si="2"/>
        <v>14.875</v>
      </c>
      <c r="K7" s="54">
        <f t="shared" si="3"/>
        <v>9.9375</v>
      </c>
      <c r="L7" s="49" t="s">
        <v>76</v>
      </c>
      <c r="M7" s="63">
        <v>3</v>
      </c>
      <c r="N7" s="7" t="s">
        <v>95</v>
      </c>
      <c r="O7" s="7" t="s">
        <v>94</v>
      </c>
    </row>
    <row r="8" spans="1:15" x14ac:dyDescent="0.3">
      <c r="A8" s="57" t="s">
        <v>15</v>
      </c>
      <c r="B8" s="49">
        <v>11</v>
      </c>
      <c r="C8" s="50">
        <v>5</v>
      </c>
      <c r="D8" s="49">
        <v>0</v>
      </c>
      <c r="E8" s="51">
        <f t="shared" si="0"/>
        <v>0.6875</v>
      </c>
      <c r="F8" s="52" t="s">
        <v>83</v>
      </c>
      <c r="G8" s="49">
        <f>35+17+22+31+27+14+39+17+15+3+27+32+21+21+27+29</f>
        <v>377</v>
      </c>
      <c r="H8" s="53">
        <f t="shared" si="1"/>
        <v>23.5625</v>
      </c>
      <c r="I8" s="49">
        <f>12+7+9+28+17+19+14+22+9+26+24+31+24+33+6+24</f>
        <v>305</v>
      </c>
      <c r="J8" s="53">
        <f t="shared" si="2"/>
        <v>19.0625</v>
      </c>
      <c r="K8" s="54">
        <f t="shared" si="3"/>
        <v>4.5</v>
      </c>
      <c r="L8" s="49" t="s">
        <v>76</v>
      </c>
      <c r="M8" s="63">
        <v>4</v>
      </c>
      <c r="N8" s="7"/>
    </row>
    <row r="9" spans="1:15" x14ac:dyDescent="0.3">
      <c r="A9" s="57" t="s">
        <v>26</v>
      </c>
      <c r="B9" s="49">
        <v>10</v>
      </c>
      <c r="C9" s="50">
        <v>6</v>
      </c>
      <c r="D9" s="49">
        <v>0</v>
      </c>
      <c r="E9" s="51">
        <f t="shared" si="0"/>
        <v>0.625</v>
      </c>
      <c r="F9" s="52" t="s">
        <v>77</v>
      </c>
      <c r="G9" s="49">
        <f>19+17+7+30+34+17+20+21+27+30+28+32+27+20+27+31</f>
        <v>387</v>
      </c>
      <c r="H9" s="53">
        <f t="shared" si="1"/>
        <v>24.1875</v>
      </c>
      <c r="I9" s="49">
        <f>20+16+17+16+7+34+28+28+21+3+19+25+17+26+6+19</f>
        <v>302</v>
      </c>
      <c r="J9" s="53">
        <f t="shared" si="2"/>
        <v>18.875</v>
      </c>
      <c r="K9" s="54">
        <f t="shared" si="3"/>
        <v>5.3125</v>
      </c>
      <c r="L9" s="49" t="s">
        <v>76</v>
      </c>
      <c r="M9" s="63">
        <v>5</v>
      </c>
      <c r="N9" s="7" t="s">
        <v>93</v>
      </c>
      <c r="O9" s="7" t="s">
        <v>96</v>
      </c>
    </row>
    <row r="10" spans="1:15" x14ac:dyDescent="0.3">
      <c r="A10" s="57" t="s">
        <v>18</v>
      </c>
      <c r="B10" s="49">
        <v>10</v>
      </c>
      <c r="C10" s="50">
        <v>6</v>
      </c>
      <c r="D10" s="49">
        <v>0</v>
      </c>
      <c r="E10" s="51">
        <f t="shared" si="0"/>
        <v>0.625</v>
      </c>
      <c r="F10" s="52" t="s">
        <v>77</v>
      </c>
      <c r="G10" s="49">
        <f>37+38+33+23+35+13+37+26+21+14+31+38+21+20+28+33</f>
        <v>448</v>
      </c>
      <c r="H10" s="53">
        <f t="shared" si="1"/>
        <v>28</v>
      </c>
      <c r="I10" s="49">
        <f>17+34+20+27+10+23+29+24+27+38+27+14+23+13+34+25</f>
        <v>385</v>
      </c>
      <c r="J10" s="53">
        <f t="shared" si="2"/>
        <v>24.0625</v>
      </c>
      <c r="K10" s="54">
        <f t="shared" si="3"/>
        <v>3.9375</v>
      </c>
      <c r="L10" s="49" t="s">
        <v>76</v>
      </c>
      <c r="M10" s="63">
        <v>6</v>
      </c>
      <c r="N10" s="7"/>
    </row>
    <row r="11" spans="1:15" x14ac:dyDescent="0.3">
      <c r="A11" s="57" t="s">
        <v>67</v>
      </c>
      <c r="B11" s="49">
        <v>10</v>
      </c>
      <c r="C11" s="50">
        <v>6</v>
      </c>
      <c r="D11" s="49">
        <v>0</v>
      </c>
      <c r="E11" s="51">
        <f t="shared" si="0"/>
        <v>0.625</v>
      </c>
      <c r="F11" s="52" t="s">
        <v>77</v>
      </c>
      <c r="G11" s="49">
        <f>17+6+30+3+7+36+23+24+22+10+17+29+15+6+20+26</f>
        <v>291</v>
      </c>
      <c r="H11" s="53">
        <f t="shared" si="1"/>
        <v>18.1875</v>
      </c>
      <c r="I11" s="49">
        <f>16+16+27+9+34+22+20+3+13+24+21+10+19+3+7+6</f>
        <v>250</v>
      </c>
      <c r="J11" s="53">
        <f t="shared" si="2"/>
        <v>15.625</v>
      </c>
      <c r="K11" s="54">
        <f t="shared" si="3"/>
        <v>2.5625</v>
      </c>
      <c r="L11" s="49" t="s">
        <v>76</v>
      </c>
      <c r="M11" s="63">
        <v>7</v>
      </c>
      <c r="N11" s="7"/>
    </row>
    <row r="12" spans="1:15" x14ac:dyDescent="0.3">
      <c r="A12" s="57" t="s">
        <v>17</v>
      </c>
      <c r="B12" s="49">
        <v>10</v>
      </c>
      <c r="C12" s="50">
        <v>6</v>
      </c>
      <c r="D12" s="49">
        <v>0</v>
      </c>
      <c r="E12" s="51">
        <f t="shared" si="0"/>
        <v>0.625</v>
      </c>
      <c r="F12" s="52" t="s">
        <v>77</v>
      </c>
      <c r="G12" s="49">
        <f>31+17+10+13+52+23+30+31+20+32+37+3+27+38+33+17</f>
        <v>414</v>
      </c>
      <c r="H12" s="53">
        <f t="shared" si="1"/>
        <v>25.875</v>
      </c>
      <c r="I12" s="49">
        <f>23+14+16+27+19+31+27+24+29+31+24+30+16+25+23+38</f>
        <v>397</v>
      </c>
      <c r="J12" s="53">
        <f t="shared" si="2"/>
        <v>24.8125</v>
      </c>
      <c r="K12" s="54">
        <f t="shared" si="3"/>
        <v>1.0625</v>
      </c>
      <c r="L12" s="49" t="s">
        <v>76</v>
      </c>
      <c r="M12" s="63">
        <v>8</v>
      </c>
      <c r="N12" s="7"/>
    </row>
    <row r="13" spans="1:15" x14ac:dyDescent="0.3">
      <c r="A13" s="57" t="s">
        <v>24</v>
      </c>
      <c r="B13" s="49">
        <v>9</v>
      </c>
      <c r="C13" s="50">
        <v>7</v>
      </c>
      <c r="D13" s="49">
        <v>0</v>
      </c>
      <c r="E13" s="51">
        <f>((B13+(D13*0.5))/(B13+C13+D13))</f>
        <v>0.5625</v>
      </c>
      <c r="F13" s="52" t="s">
        <v>84</v>
      </c>
      <c r="G13" s="49">
        <f>16+27+10+34+10+36+24+21+29+23+9+18+17+13+31+30</f>
        <v>348</v>
      </c>
      <c r="H13" s="53">
        <f>G13/(B13+C13+D13)</f>
        <v>21.75</v>
      </c>
      <c r="I13" s="49">
        <f>17+20+29+20+35+24+12+20+20+21+15+32+20+15+24+23</f>
        <v>347</v>
      </c>
      <c r="J13" s="53">
        <f>I13/(B13+C13+D13)</f>
        <v>21.6875</v>
      </c>
      <c r="K13" s="54">
        <f>H13-J13</f>
        <v>6.25E-2</v>
      </c>
      <c r="L13" s="49" t="s">
        <v>76</v>
      </c>
      <c r="M13" s="64" t="s">
        <v>97</v>
      </c>
      <c r="N13" s="7" t="s">
        <v>99</v>
      </c>
      <c r="O13" s="7" t="s">
        <v>102</v>
      </c>
    </row>
    <row r="14" spans="1:15" x14ac:dyDescent="0.3">
      <c r="A14" s="61" t="s">
        <v>23</v>
      </c>
      <c r="B14" s="49">
        <v>9</v>
      </c>
      <c r="C14" s="50">
        <v>7</v>
      </c>
      <c r="D14" s="49">
        <v>0</v>
      </c>
      <c r="E14" s="51">
        <f t="shared" si="0"/>
        <v>0.5625</v>
      </c>
      <c r="F14" s="52" t="s">
        <v>84</v>
      </c>
      <c r="G14" s="49">
        <f>28+24+21+34+34+37+24+31+26+33+13+25+16+22+13+33</f>
        <v>414</v>
      </c>
      <c r="H14" s="53">
        <f t="shared" si="1"/>
        <v>25.875</v>
      </c>
      <c r="I14" s="49">
        <f>34+26+16+16+17+14+36+14+21+16+20+21+27+24+20+21</f>
        <v>343</v>
      </c>
      <c r="J14" s="53">
        <f t="shared" si="2"/>
        <v>21.4375</v>
      </c>
      <c r="K14" s="54">
        <f t="shared" si="3"/>
        <v>4.4375</v>
      </c>
      <c r="L14" s="49" t="s">
        <v>76</v>
      </c>
      <c r="M14" s="64" t="s">
        <v>100</v>
      </c>
      <c r="N14" s="7"/>
    </row>
    <row r="15" spans="1:15" x14ac:dyDescent="0.3">
      <c r="A15" s="57" t="s">
        <v>20</v>
      </c>
      <c r="B15" s="49">
        <v>9</v>
      </c>
      <c r="C15" s="50">
        <v>7</v>
      </c>
      <c r="D15" s="49">
        <v>0</v>
      </c>
      <c r="E15" s="51">
        <f t="shared" si="0"/>
        <v>0.5625</v>
      </c>
      <c r="F15" s="52" t="s">
        <v>84</v>
      </c>
      <c r="G15" s="49">
        <f>20+20+13+37+27+45+32+23+30+33+24+0+26+13+3+28</f>
        <v>374</v>
      </c>
      <c r="H15" s="53">
        <f t="shared" si="1"/>
        <v>23.375</v>
      </c>
      <c r="I15" s="49">
        <f>27+19+27+23+7+42+16+25+13+13+33+20+10+25+27+24</f>
        <v>351</v>
      </c>
      <c r="J15" s="53">
        <f t="shared" si="2"/>
        <v>21.9375</v>
      </c>
      <c r="K15" s="54">
        <f t="shared" si="3"/>
        <v>1.4375</v>
      </c>
      <c r="L15" s="49" t="s">
        <v>76</v>
      </c>
      <c r="M15" s="64" t="s">
        <v>101</v>
      </c>
      <c r="N15" s="7"/>
    </row>
    <row r="16" spans="1:15" x14ac:dyDescent="0.3">
      <c r="A16" s="55" t="s">
        <v>19</v>
      </c>
      <c r="B16" s="7">
        <v>8</v>
      </c>
      <c r="C16" s="16">
        <v>8</v>
      </c>
      <c r="D16" s="7">
        <v>0</v>
      </c>
      <c r="E16" s="17">
        <f t="shared" si="0"/>
        <v>0.5</v>
      </c>
      <c r="F16" s="6" t="s">
        <v>81</v>
      </c>
      <c r="G16" s="7">
        <f>15+20+27+24+23+16+28+17+32+30+25+38+24+7+38+24</f>
        <v>388</v>
      </c>
      <c r="H16" s="18">
        <f t="shared" si="1"/>
        <v>24.25</v>
      </c>
      <c r="I16" s="7">
        <f>16+12+20+30+13+24+27+27+18+27+32+20+28+20+17+29</f>
        <v>360</v>
      </c>
      <c r="J16" s="18">
        <f t="shared" si="2"/>
        <v>22.5</v>
      </c>
      <c r="K16" s="19">
        <f t="shared" si="3"/>
        <v>1.75</v>
      </c>
      <c r="L16" s="7" t="s">
        <v>74</v>
      </c>
    </row>
    <row r="17" spans="1:13" x14ac:dyDescent="0.3">
      <c r="A17" s="55" t="s">
        <v>13</v>
      </c>
      <c r="B17" s="7">
        <v>8</v>
      </c>
      <c r="C17" s="16">
        <v>8</v>
      </c>
      <c r="D17" s="7">
        <v>0</v>
      </c>
      <c r="E17" s="17">
        <f t="shared" si="0"/>
        <v>0.5</v>
      </c>
      <c r="F17" s="6" t="s">
        <v>81</v>
      </c>
      <c r="G17" s="7">
        <f>29+23+30+35+28+21+27+20+14+20+41+35+24+24+21+14</f>
        <v>406</v>
      </c>
      <c r="H17" s="18">
        <f t="shared" si="1"/>
        <v>25.375</v>
      </c>
      <c r="I17" s="7">
        <f>45+28+10+27+21+28+35+21+17+3+31+10+10+22+41+30</f>
        <v>379</v>
      </c>
      <c r="J17" s="18">
        <f t="shared" si="2"/>
        <v>23.6875</v>
      </c>
      <c r="K17" s="19">
        <f t="shared" si="3"/>
        <v>1.6875</v>
      </c>
      <c r="L17" s="7" t="s">
        <v>74</v>
      </c>
    </row>
    <row r="18" spans="1:13" x14ac:dyDescent="0.3">
      <c r="A18" s="55" t="s">
        <v>58</v>
      </c>
      <c r="B18" s="7">
        <v>8</v>
      </c>
      <c r="C18" s="16">
        <v>8</v>
      </c>
      <c r="D18" s="7">
        <v>0</v>
      </c>
      <c r="E18" s="17">
        <f t="shared" si="0"/>
        <v>0.5</v>
      </c>
      <c r="F18" s="6" t="s">
        <v>81</v>
      </c>
      <c r="G18" s="7">
        <f>17+16+16+27+29+17+35+27+17+24+20+31+27+25+24+20</f>
        <v>372</v>
      </c>
      <c r="H18" s="18">
        <f t="shared" si="1"/>
        <v>23.25</v>
      </c>
      <c r="I18" s="7">
        <f>13+6+34+13+37+13+27+28+21+37+14+32+16+24+31+31</f>
        <v>377</v>
      </c>
      <c r="J18" s="18">
        <f t="shared" si="2"/>
        <v>23.5625</v>
      </c>
      <c r="K18" s="19">
        <f t="shared" si="3"/>
        <v>-0.3125</v>
      </c>
      <c r="L18" s="7" t="s">
        <v>74</v>
      </c>
    </row>
    <row r="19" spans="1:13" x14ac:dyDescent="0.3">
      <c r="A19" s="55" t="s">
        <v>25</v>
      </c>
      <c r="B19" s="7">
        <v>8</v>
      </c>
      <c r="C19" s="16">
        <v>8</v>
      </c>
      <c r="D19" s="7">
        <v>0</v>
      </c>
      <c r="E19" s="17">
        <f t="shared" si="0"/>
        <v>0.5</v>
      </c>
      <c r="F19" s="6" t="s">
        <v>81</v>
      </c>
      <c r="G19" s="7">
        <f>13+17+27+10+35+6+22+17+21+21+21+19+25+3+41+6</f>
        <v>304</v>
      </c>
      <c r="H19" s="18">
        <f t="shared" si="1"/>
        <v>19</v>
      </c>
      <c r="I19" s="7">
        <f>10+6+17+20+14+30+16+27+17+23+36+28+13+6+21+27</f>
        <v>311</v>
      </c>
      <c r="J19" s="18">
        <f t="shared" si="2"/>
        <v>19.4375</v>
      </c>
      <c r="K19" s="19">
        <f t="shared" si="3"/>
        <v>-0.4375</v>
      </c>
      <c r="L19" s="7" t="s">
        <v>74</v>
      </c>
    </row>
    <row r="20" spans="1:13" x14ac:dyDescent="0.3">
      <c r="A20" s="55" t="s">
        <v>57</v>
      </c>
      <c r="B20" s="7">
        <v>8</v>
      </c>
      <c r="C20" s="16">
        <v>8</v>
      </c>
      <c r="D20" s="7">
        <v>0</v>
      </c>
      <c r="E20" s="17">
        <f t="shared" si="0"/>
        <v>0.5</v>
      </c>
      <c r="F20" s="6" t="s">
        <v>81</v>
      </c>
      <c r="G20" s="7">
        <f>21+27+16+38+28+20+13+12+10+27+26+28+23+10+25+24</f>
        <v>348</v>
      </c>
      <c r="H20" s="18">
        <f t="shared" si="1"/>
        <v>21.75</v>
      </c>
      <c r="I20" s="7">
        <f>27+13+45+35+20+10+17+24+27+20+17+41+21+26+38+21</f>
        <v>402</v>
      </c>
      <c r="J20" s="18">
        <f t="shared" si="2"/>
        <v>25.125</v>
      </c>
      <c r="K20" s="19">
        <f t="shared" si="3"/>
        <v>-3.375</v>
      </c>
      <c r="L20" s="7" t="s">
        <v>74</v>
      </c>
    </row>
    <row r="21" spans="1:13" x14ac:dyDescent="0.3">
      <c r="A21" s="55" t="s">
        <v>14</v>
      </c>
      <c r="B21" s="7">
        <v>6</v>
      </c>
      <c r="C21" s="16">
        <v>10</v>
      </c>
      <c r="D21" s="7">
        <v>0</v>
      </c>
      <c r="E21" s="17">
        <f t="shared" si="0"/>
        <v>0.375</v>
      </c>
      <c r="F21" s="6" t="s">
        <v>79</v>
      </c>
      <c r="G21" s="7">
        <f>9+20+24+23+22+14+28+24+31+20+38+27+17+16+24+20</f>
        <v>357</v>
      </c>
      <c r="H21" s="18">
        <f t="shared" si="1"/>
        <v>22.3125</v>
      </c>
      <c r="I21" s="7">
        <f>22+10+31+37+36+37+21+23+32+27+14+30+27+27+22+17</f>
        <v>413</v>
      </c>
      <c r="J21" s="18">
        <f t="shared" si="2"/>
        <v>25.8125</v>
      </c>
      <c r="K21" s="19">
        <f t="shared" si="3"/>
        <v>-3.5</v>
      </c>
      <c r="L21" s="7" t="s">
        <v>74</v>
      </c>
    </row>
    <row r="22" spans="1:13" x14ac:dyDescent="0.3">
      <c r="A22" s="55" t="s">
        <v>62</v>
      </c>
      <c r="B22" s="7">
        <v>6</v>
      </c>
      <c r="C22" s="16">
        <v>10</v>
      </c>
      <c r="D22" s="7">
        <v>0</v>
      </c>
      <c r="E22" s="17">
        <f t="shared" si="0"/>
        <v>0.375</v>
      </c>
      <c r="F22" s="6" t="s">
        <v>79</v>
      </c>
      <c r="G22" s="7">
        <f>17+10+12+16+7+21+17+0+13+27+17+21+6+15+26+22</f>
        <v>247</v>
      </c>
      <c r="H22" s="18">
        <f t="shared" si="1"/>
        <v>15.4375</v>
      </c>
      <c r="I22" s="7">
        <f>37+13+20+10+27+12+27+24+22+10+14+26+22+13+28+7</f>
        <v>312</v>
      </c>
      <c r="J22" s="18">
        <f t="shared" si="2"/>
        <v>19.5</v>
      </c>
      <c r="K22" s="19">
        <f t="shared" si="3"/>
        <v>-4.0625</v>
      </c>
      <c r="L22" s="7" t="s">
        <v>74</v>
      </c>
    </row>
    <row r="23" spans="1:13" x14ac:dyDescent="0.3">
      <c r="A23" s="55" t="s">
        <v>61</v>
      </c>
      <c r="B23" s="7">
        <v>6</v>
      </c>
      <c r="C23" s="16">
        <v>10</v>
      </c>
      <c r="D23" s="7">
        <v>0</v>
      </c>
      <c r="E23" s="17">
        <f t="shared" si="0"/>
        <v>0.375</v>
      </c>
      <c r="F23" s="6" t="s">
        <v>79</v>
      </c>
      <c r="G23" s="7">
        <f>17+14+30+28+18+3+42+31+17+14+20+10+26+31+31+20</f>
        <v>352</v>
      </c>
      <c r="H23" s="18">
        <f t="shared" si="1"/>
        <v>22</v>
      </c>
      <c r="I23" s="7">
        <f>27+17+24+31+33+24+45+25+26+38+13+35+20+20+16+26</f>
        <v>420</v>
      </c>
      <c r="J23" s="18">
        <f t="shared" si="2"/>
        <v>26.25</v>
      </c>
      <c r="K23" s="19">
        <f t="shared" si="3"/>
        <v>-4.25</v>
      </c>
      <c r="L23" s="7" t="s">
        <v>74</v>
      </c>
    </row>
    <row r="24" spans="1:13" x14ac:dyDescent="0.3">
      <c r="A24" s="55" t="s">
        <v>64</v>
      </c>
      <c r="B24" s="7">
        <v>6</v>
      </c>
      <c r="C24" s="16">
        <v>10</v>
      </c>
      <c r="D24" s="7">
        <v>0</v>
      </c>
      <c r="E24" s="17">
        <f t="shared" si="0"/>
        <v>0.375</v>
      </c>
      <c r="F24" s="6" t="s">
        <v>79</v>
      </c>
      <c r="G24" s="7">
        <f>26+27+13+10+27+13+27+22+13+10+31+10+28+23+19+3</f>
        <v>302</v>
      </c>
      <c r="H24" s="18">
        <f t="shared" si="1"/>
        <v>18.875</v>
      </c>
      <c r="I24" s="7">
        <f>24+23+27+30+30+23+17+17+33+29+17+23+26+26+31+31</f>
        <v>407</v>
      </c>
      <c r="J24" s="18">
        <f t="shared" si="2"/>
        <v>25.4375</v>
      </c>
      <c r="K24" s="19">
        <f t="shared" si="3"/>
        <v>-6.5625</v>
      </c>
      <c r="L24" s="7" t="s">
        <v>74</v>
      </c>
    </row>
    <row r="25" spans="1:13" x14ac:dyDescent="0.3">
      <c r="A25" s="55" t="s">
        <v>65</v>
      </c>
      <c r="B25" s="7">
        <v>5</v>
      </c>
      <c r="C25" s="16">
        <v>11</v>
      </c>
      <c r="D25" s="7">
        <v>0</v>
      </c>
      <c r="E25" s="17">
        <f t="shared" si="0"/>
        <v>0.3125</v>
      </c>
      <c r="F25" s="6" t="s">
        <v>85</v>
      </c>
      <c r="G25" s="7">
        <f>27+20+23+16+14+19+3+16+16+24+23+31+24+7+6+31</f>
        <v>300</v>
      </c>
      <c r="H25" s="18">
        <f t="shared" si="1"/>
        <v>18.75</v>
      </c>
      <c r="I25" s="7">
        <f>21+33+31+15+35+14+40+32+33+10+17+41+25+22+27+33</f>
        <v>429</v>
      </c>
      <c r="J25" s="18">
        <f t="shared" si="2"/>
        <v>26.8125</v>
      </c>
      <c r="K25" s="19">
        <f t="shared" si="3"/>
        <v>-8.0625</v>
      </c>
      <c r="L25" s="7" t="s">
        <v>74</v>
      </c>
    </row>
    <row r="26" spans="1:13" x14ac:dyDescent="0.3">
      <c r="A26" s="55" t="s">
        <v>59</v>
      </c>
      <c r="B26" s="7">
        <v>5</v>
      </c>
      <c r="C26" s="16">
        <v>11</v>
      </c>
      <c r="D26" s="7">
        <v>0</v>
      </c>
      <c r="E26" s="17">
        <f t="shared" si="0"/>
        <v>0.3125</v>
      </c>
      <c r="F26" s="6" t="s">
        <v>85</v>
      </c>
      <c r="G26" s="7">
        <f>12+6+16+19+38+20+14+25+27+3+41+20+3+16+26+33</f>
        <v>319</v>
      </c>
      <c r="H26" s="18">
        <f t="shared" si="1"/>
        <v>19.9375</v>
      </c>
      <c r="I26" s="7">
        <f>35+17+27+52+17+23+31+23+31+20+28+38+51+31+23+31</f>
        <v>478</v>
      </c>
      <c r="J26" s="18">
        <f t="shared" si="2"/>
        <v>29.875</v>
      </c>
      <c r="K26" s="19">
        <f t="shared" si="3"/>
        <v>-9.9375</v>
      </c>
      <c r="L26" s="7" t="s">
        <v>74</v>
      </c>
    </row>
    <row r="27" spans="1:13" x14ac:dyDescent="0.3">
      <c r="A27" s="55" t="s">
        <v>66</v>
      </c>
      <c r="B27" s="7">
        <v>4</v>
      </c>
      <c r="C27" s="16">
        <v>12</v>
      </c>
      <c r="D27" s="7">
        <v>0</v>
      </c>
      <c r="E27" s="17">
        <f t="shared" si="0"/>
        <v>0.25</v>
      </c>
      <c r="F27" s="6" t="s">
        <v>87</v>
      </c>
      <c r="G27" s="7">
        <f>34+27+35+20+14+9+16+24+13+21+21+31+23+22+17+31</f>
        <v>358</v>
      </c>
      <c r="H27" s="18">
        <f t="shared" si="1"/>
        <v>22.375</v>
      </c>
      <c r="I27" s="7">
        <f>38+35+38+27+39+31+22+31+30+17+25+30+30+14+20+3</f>
        <v>430</v>
      </c>
      <c r="J27" s="18">
        <f t="shared" si="2"/>
        <v>26.875</v>
      </c>
      <c r="K27" s="19">
        <f t="shared" si="3"/>
        <v>-4.5</v>
      </c>
      <c r="L27" s="7" t="s">
        <v>74</v>
      </c>
    </row>
    <row r="28" spans="1:13" x14ac:dyDescent="0.3">
      <c r="A28" s="55" t="s">
        <v>63</v>
      </c>
      <c r="B28" s="7">
        <v>1</v>
      </c>
      <c r="C28" s="16">
        <v>15</v>
      </c>
      <c r="D28" s="7">
        <v>0</v>
      </c>
      <c r="E28" s="17">
        <f t="shared" si="0"/>
        <v>6.25E-2</v>
      </c>
      <c r="F28" s="6" t="s">
        <v>86</v>
      </c>
      <c r="G28" s="7">
        <f>13+20+16+9+12+17+23+25+17+17+10+30+10+25+19+23</f>
        <v>286</v>
      </c>
      <c r="H28" s="18">
        <f t="shared" si="1"/>
        <v>17.875</v>
      </c>
      <c r="I28" s="7">
        <f>17+34+30+26+21+38+24+31+23+31+24+31+24+33+15+33</f>
        <v>435</v>
      </c>
      <c r="J28" s="18">
        <f t="shared" si="2"/>
        <v>27.1875</v>
      </c>
      <c r="K28" s="19">
        <f t="shared" si="3"/>
        <v>-9.3125</v>
      </c>
      <c r="L28" s="7" t="s">
        <v>74</v>
      </c>
    </row>
    <row r="30" spans="1:13" x14ac:dyDescent="0.3">
      <c r="A30" s="1" t="s">
        <v>12</v>
      </c>
      <c r="B30" s="20">
        <f>SUM(B5:B28)</f>
        <v>192</v>
      </c>
      <c r="C30" s="20">
        <f>SUM(C5:C28)</f>
        <v>192</v>
      </c>
      <c r="D30" s="20">
        <f>SUM(D5:D28)</f>
        <v>0</v>
      </c>
      <c r="E30" s="2">
        <f>((B30+(D30*0.5))/(B30+C30+D30))</f>
        <v>0.5</v>
      </c>
      <c r="F30" s="3" t="s">
        <v>11</v>
      </c>
      <c r="G30" s="21">
        <f>SUM(G5:G28)</f>
        <v>8618</v>
      </c>
      <c r="H30" s="4">
        <f>G30/(B30+C30+D30)</f>
        <v>22.442708333333332</v>
      </c>
      <c r="I30" s="21">
        <f>SUM(I5:I28)</f>
        <v>8618</v>
      </c>
      <c r="J30" s="4">
        <f>I30/(B30+C30+D30)</f>
        <v>22.442708333333332</v>
      </c>
      <c r="K30" s="5">
        <f>H30-J30</f>
        <v>0</v>
      </c>
      <c r="M30" s="49" t="s">
        <v>98</v>
      </c>
    </row>
    <row r="32" spans="1:13" x14ac:dyDescent="0.3">
      <c r="A32" s="23"/>
      <c r="B32" s="7"/>
      <c r="C32" s="16"/>
      <c r="D32" s="7"/>
      <c r="E32" s="17"/>
      <c r="F32" s="6"/>
      <c r="G32" s="7"/>
      <c r="H32" s="18"/>
      <c r="I32" s="7"/>
      <c r="J32" s="18"/>
      <c r="K32" s="19"/>
    </row>
  </sheetData>
  <sortState xmlns:xlrd2="http://schemas.microsoft.com/office/spreadsheetml/2017/richdata2" ref="A5:L28">
    <sortCondition descending="1" ref="E5:E28"/>
    <sortCondition descending="1" ref="B5:B28"/>
    <sortCondition ref="C5:C28"/>
    <sortCondition descending="1" ref="K5:K28"/>
    <sortCondition ref="A5:A28"/>
  </sortState>
  <phoneticPr fontId="0" type="noConversion"/>
  <printOptions horizontalCentered="1" verticalCentered="1" gridLines="1"/>
  <pageMargins left="0" right="0" top="0" bottom="0" header="0" footer="0"/>
  <pageSetup scale="90" orientation="landscape" r:id="rId1"/>
  <webPublishItems count="1">
    <webPublishItem id="15145" divId="2011_SF_Standings_15145" sourceType="sheet" destinationFile="C:\Office Documents\OOPS\Spring Fever\2010\2011_SF_Standings.html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27EB1-BBBF-4E00-995D-4B3FA307BF3A}">
  <sheetPr>
    <pageSetUpPr fitToPage="1"/>
  </sheetPr>
  <dimension ref="A1:N578"/>
  <sheetViews>
    <sheetView tabSelected="1" workbookViewId="0">
      <pane ySplit="1" topLeftCell="A194" activePane="bottomLeft" state="frozen"/>
      <selection activeCell="A2" sqref="A2"/>
      <selection pane="bottomLeft" activeCell="A212" sqref="A212"/>
    </sheetView>
  </sheetViews>
  <sheetFormatPr defaultColWidth="7.109375" defaultRowHeight="15" customHeight="1" x14ac:dyDescent="0.25"/>
  <cols>
    <col min="1" max="1" width="4.33203125" style="30" bestFit="1" customWidth="1"/>
    <col min="2" max="2" width="6.21875" style="30" bestFit="1" customWidth="1"/>
    <col min="3" max="3" width="4.88671875" style="30" bestFit="1" customWidth="1"/>
    <col min="4" max="4" width="25.88671875" style="28" customWidth="1"/>
    <col min="5" max="5" width="8.33203125" style="30" customWidth="1"/>
    <col min="6" max="6" width="26.88671875" style="28" customWidth="1"/>
    <col min="7" max="8" width="8.33203125" style="30" customWidth="1"/>
    <col min="9" max="9" width="15" style="30" bestFit="1" customWidth="1"/>
    <col min="10" max="10" width="32.6640625" style="28" customWidth="1"/>
    <col min="11" max="16384" width="7.109375" style="28"/>
  </cols>
  <sheetData>
    <row r="1" spans="1:14" ht="15" customHeight="1" x14ac:dyDescent="0.25">
      <c r="A1" s="26" t="s">
        <v>28</v>
      </c>
      <c r="B1" s="26" t="s">
        <v>29</v>
      </c>
      <c r="C1" s="26" t="s">
        <v>30</v>
      </c>
      <c r="D1" s="26" t="s">
        <v>31</v>
      </c>
      <c r="E1" s="26" t="s">
        <v>22</v>
      </c>
      <c r="F1" s="26" t="s">
        <v>32</v>
      </c>
      <c r="G1" s="27" t="s">
        <v>22</v>
      </c>
      <c r="H1" s="27" t="s">
        <v>33</v>
      </c>
      <c r="I1" s="27" t="s">
        <v>34</v>
      </c>
      <c r="J1" s="24" t="s">
        <v>35</v>
      </c>
      <c r="K1" s="25"/>
      <c r="L1" s="25"/>
      <c r="M1" s="25"/>
      <c r="N1" s="25"/>
    </row>
    <row r="2" spans="1:14" ht="15" customHeight="1" x14ac:dyDescent="0.25">
      <c r="A2" s="33">
        <v>2024</v>
      </c>
      <c r="B2" s="33">
        <v>1</v>
      </c>
      <c r="C2" s="33">
        <v>1</v>
      </c>
      <c r="D2" s="34" t="s">
        <v>42</v>
      </c>
      <c r="E2" s="35">
        <v>52</v>
      </c>
      <c r="F2" s="34" t="s">
        <v>56</v>
      </c>
      <c r="G2" s="36">
        <v>19</v>
      </c>
      <c r="H2" s="36">
        <v>33</v>
      </c>
      <c r="I2" s="37">
        <v>45625</v>
      </c>
    </row>
    <row r="3" spans="1:14" ht="15" customHeight="1" x14ac:dyDescent="0.25">
      <c r="A3" s="33">
        <v>2024</v>
      </c>
      <c r="B3" s="33">
        <v>1</v>
      </c>
      <c r="C3" s="33">
        <v>1</v>
      </c>
      <c r="D3" s="34" t="s">
        <v>40</v>
      </c>
      <c r="E3" s="35">
        <v>24</v>
      </c>
      <c r="F3" s="34" t="s">
        <v>55</v>
      </c>
      <c r="G3" s="43" t="s">
        <v>72</v>
      </c>
      <c r="H3" s="36">
        <v>6</v>
      </c>
      <c r="I3" s="37">
        <v>45613</v>
      </c>
    </row>
    <row r="4" spans="1:14" ht="15" customHeight="1" x14ac:dyDescent="0.25">
      <c r="A4" s="33">
        <v>2024</v>
      </c>
      <c r="B4" s="33">
        <v>1</v>
      </c>
      <c r="C4" s="33">
        <v>1</v>
      </c>
      <c r="D4" s="34" t="s">
        <v>45</v>
      </c>
      <c r="E4" s="35">
        <v>37</v>
      </c>
      <c r="F4" s="34" t="s">
        <v>51</v>
      </c>
      <c r="G4" s="36">
        <v>17</v>
      </c>
      <c r="H4" s="36">
        <v>20</v>
      </c>
      <c r="I4" s="37">
        <v>45589</v>
      </c>
    </row>
    <row r="5" spans="1:14" ht="15" customHeight="1" x14ac:dyDescent="0.25">
      <c r="A5" s="33">
        <v>2024</v>
      </c>
      <c r="B5" s="33">
        <v>1</v>
      </c>
      <c r="C5" s="33">
        <v>1</v>
      </c>
      <c r="D5" s="34" t="s">
        <v>46</v>
      </c>
      <c r="E5" s="35">
        <v>21</v>
      </c>
      <c r="F5" s="34" t="s">
        <v>53</v>
      </c>
      <c r="G5" s="36">
        <v>27</v>
      </c>
      <c r="H5" s="36">
        <v>6</v>
      </c>
      <c r="I5" s="37">
        <v>45593</v>
      </c>
    </row>
    <row r="6" spans="1:14" ht="15" customHeight="1" x14ac:dyDescent="0.25">
      <c r="A6" s="33">
        <v>2024</v>
      </c>
      <c r="B6" s="33">
        <v>1</v>
      </c>
      <c r="C6" s="33">
        <v>1</v>
      </c>
      <c r="D6" s="34" t="s">
        <v>68</v>
      </c>
      <c r="E6" s="35">
        <v>35</v>
      </c>
      <c r="F6" s="34" t="s">
        <v>69</v>
      </c>
      <c r="G6" s="36">
        <v>27</v>
      </c>
      <c r="H6" s="36">
        <v>8</v>
      </c>
      <c r="I6" s="37">
        <v>45612</v>
      </c>
    </row>
    <row r="7" spans="1:14" ht="15" customHeight="1" x14ac:dyDescent="0.25">
      <c r="A7" s="33">
        <v>2024</v>
      </c>
      <c r="B7" s="33">
        <v>1</v>
      </c>
      <c r="C7" s="33">
        <v>1</v>
      </c>
      <c r="D7" s="34" t="s">
        <v>54</v>
      </c>
      <c r="E7" s="35">
        <v>24</v>
      </c>
      <c r="F7" s="34" t="s">
        <v>52</v>
      </c>
      <c r="G7" s="36">
        <v>26</v>
      </c>
      <c r="H7" s="36">
        <v>2</v>
      </c>
      <c r="I7" s="37">
        <v>45604</v>
      </c>
    </row>
    <row r="8" spans="1:14" ht="15" customHeight="1" x14ac:dyDescent="0.25">
      <c r="A8" s="33">
        <v>2024</v>
      </c>
      <c r="B8" s="33">
        <v>1</v>
      </c>
      <c r="C8" s="33">
        <v>1</v>
      </c>
      <c r="D8" s="34" t="s">
        <v>70</v>
      </c>
      <c r="E8" s="35">
        <v>30</v>
      </c>
      <c r="F8" s="34" t="s">
        <v>37</v>
      </c>
      <c r="G8" s="41">
        <v>27</v>
      </c>
      <c r="H8" s="36">
        <v>3</v>
      </c>
      <c r="I8" s="37">
        <v>45609</v>
      </c>
    </row>
    <row r="9" spans="1:14" ht="15" customHeight="1" x14ac:dyDescent="0.25">
      <c r="A9" s="33">
        <v>2024</v>
      </c>
      <c r="B9" s="33">
        <v>1</v>
      </c>
      <c r="C9" s="33">
        <v>1</v>
      </c>
      <c r="D9" s="34" t="s">
        <v>47</v>
      </c>
      <c r="E9" s="35">
        <v>9</v>
      </c>
      <c r="F9" s="34" t="s">
        <v>49</v>
      </c>
      <c r="G9" s="36">
        <v>26</v>
      </c>
      <c r="H9" s="36">
        <v>17</v>
      </c>
      <c r="I9" s="37">
        <v>45614</v>
      </c>
    </row>
    <row r="10" spans="1:14" ht="15" customHeight="1" x14ac:dyDescent="0.25">
      <c r="A10" s="33">
        <v>2024</v>
      </c>
      <c r="B10" s="33">
        <v>1</v>
      </c>
      <c r="C10" s="33">
        <v>1</v>
      </c>
      <c r="D10" s="34" t="s">
        <v>36</v>
      </c>
      <c r="E10" s="35">
        <v>13</v>
      </c>
      <c r="F10" s="34" t="s">
        <v>50</v>
      </c>
      <c r="G10" s="36">
        <v>27</v>
      </c>
      <c r="H10" s="36">
        <v>14</v>
      </c>
      <c r="I10" s="37">
        <v>45610</v>
      </c>
    </row>
    <row r="11" spans="1:14" ht="15" customHeight="1" x14ac:dyDescent="0.25">
      <c r="A11" s="33">
        <v>2024</v>
      </c>
      <c r="B11" s="33">
        <v>1</v>
      </c>
      <c r="C11" s="33">
        <v>1</v>
      </c>
      <c r="D11" s="34" t="s">
        <v>44</v>
      </c>
      <c r="E11" s="35">
        <v>29</v>
      </c>
      <c r="F11" s="34" t="s">
        <v>43</v>
      </c>
      <c r="G11" s="36">
        <v>10</v>
      </c>
      <c r="H11" s="36">
        <v>19</v>
      </c>
      <c r="I11" s="37">
        <v>45597</v>
      </c>
    </row>
    <row r="12" spans="1:14" ht="15" customHeight="1" x14ac:dyDescent="0.25">
      <c r="A12" s="33">
        <v>2024</v>
      </c>
      <c r="B12" s="33">
        <v>1</v>
      </c>
      <c r="C12" s="33">
        <v>1</v>
      </c>
      <c r="D12" s="34" t="s">
        <v>41</v>
      </c>
      <c r="E12" s="35">
        <v>17</v>
      </c>
      <c r="F12" s="34" t="s">
        <v>48</v>
      </c>
      <c r="G12" s="38">
        <v>7</v>
      </c>
      <c r="H12" s="36">
        <v>10</v>
      </c>
      <c r="I12" s="37">
        <v>45602</v>
      </c>
    </row>
    <row r="13" spans="1:14" ht="15" customHeight="1" x14ac:dyDescent="0.25">
      <c r="A13" s="33">
        <v>2024</v>
      </c>
      <c r="B13" s="33">
        <v>1</v>
      </c>
      <c r="C13" s="33">
        <v>1</v>
      </c>
      <c r="D13" s="34" t="s">
        <v>38</v>
      </c>
      <c r="E13" s="35">
        <v>10</v>
      </c>
      <c r="F13" s="34" t="s">
        <v>39</v>
      </c>
      <c r="G13" s="36">
        <v>20</v>
      </c>
      <c r="H13" s="36">
        <v>10</v>
      </c>
      <c r="I13" s="37">
        <v>45611</v>
      </c>
    </row>
    <row r="14" spans="1:14" ht="15" customHeight="1" x14ac:dyDescent="0.25">
      <c r="A14" s="33">
        <v>2024</v>
      </c>
      <c r="B14" s="33">
        <v>1</v>
      </c>
      <c r="C14" s="33">
        <v>2</v>
      </c>
      <c r="D14" s="34" t="s">
        <v>55</v>
      </c>
      <c r="E14" s="35">
        <v>14</v>
      </c>
      <c r="F14" s="34" t="s">
        <v>42</v>
      </c>
      <c r="G14" s="36">
        <v>17</v>
      </c>
      <c r="H14" s="36">
        <v>3</v>
      </c>
      <c r="I14" s="37">
        <v>45612</v>
      </c>
    </row>
    <row r="15" spans="1:14" ht="15" customHeight="1" x14ac:dyDescent="0.25">
      <c r="A15" s="33">
        <v>2024</v>
      </c>
      <c r="B15" s="33">
        <v>1</v>
      </c>
      <c r="C15" s="33">
        <v>2</v>
      </c>
      <c r="D15" s="34" t="s">
        <v>51</v>
      </c>
      <c r="E15" s="35">
        <v>12</v>
      </c>
      <c r="F15" s="34" t="s">
        <v>40</v>
      </c>
      <c r="G15" s="36">
        <v>20</v>
      </c>
      <c r="H15" s="36">
        <v>8</v>
      </c>
      <c r="I15" s="37">
        <v>45611</v>
      </c>
    </row>
    <row r="16" spans="1:14" ht="15" customHeight="1" x14ac:dyDescent="0.25">
      <c r="A16" s="33">
        <v>2024</v>
      </c>
      <c r="B16" s="33">
        <v>1</v>
      </c>
      <c r="C16" s="33">
        <v>2</v>
      </c>
      <c r="D16" s="34" t="s">
        <v>53</v>
      </c>
      <c r="E16" s="35">
        <v>20</v>
      </c>
      <c r="F16" s="34" t="s">
        <v>45</v>
      </c>
      <c r="G16" s="36">
        <v>33</v>
      </c>
      <c r="H16" s="36">
        <v>13</v>
      </c>
      <c r="I16" s="37">
        <v>45594</v>
      </c>
    </row>
    <row r="17" spans="1:9" ht="15" customHeight="1" x14ac:dyDescent="0.25">
      <c r="A17" s="33">
        <v>2024</v>
      </c>
      <c r="B17" s="33">
        <v>1</v>
      </c>
      <c r="C17" s="33">
        <v>2</v>
      </c>
      <c r="D17" s="34" t="s">
        <v>69</v>
      </c>
      <c r="E17" s="35">
        <v>35</v>
      </c>
      <c r="F17" s="34" t="s">
        <v>46</v>
      </c>
      <c r="G17" s="36">
        <v>38</v>
      </c>
      <c r="H17" s="36">
        <v>3</v>
      </c>
      <c r="I17" s="37">
        <v>45612</v>
      </c>
    </row>
    <row r="18" spans="1:9" ht="15" customHeight="1" x14ac:dyDescent="0.25">
      <c r="A18" s="33">
        <v>2024</v>
      </c>
      <c r="B18" s="33">
        <v>1</v>
      </c>
      <c r="C18" s="33">
        <v>2</v>
      </c>
      <c r="D18" s="34" t="s">
        <v>52</v>
      </c>
      <c r="E18" s="35">
        <v>10</v>
      </c>
      <c r="F18" s="34" t="s">
        <v>68</v>
      </c>
      <c r="G18" s="36">
        <v>30</v>
      </c>
      <c r="H18" s="36">
        <v>20</v>
      </c>
      <c r="I18" s="37">
        <v>45610</v>
      </c>
    </row>
    <row r="19" spans="1:9" ht="15" customHeight="1" x14ac:dyDescent="0.25">
      <c r="A19" s="33">
        <v>2024</v>
      </c>
      <c r="B19" s="33">
        <v>1</v>
      </c>
      <c r="C19" s="33">
        <v>2</v>
      </c>
      <c r="D19" s="34" t="s">
        <v>37</v>
      </c>
      <c r="E19" s="35">
        <v>16</v>
      </c>
      <c r="F19" s="34" t="s">
        <v>54</v>
      </c>
      <c r="G19" s="36">
        <v>21</v>
      </c>
      <c r="H19" s="36">
        <v>5</v>
      </c>
      <c r="I19" s="40" t="s">
        <v>71</v>
      </c>
    </row>
    <row r="20" spans="1:9" ht="15" customHeight="1" x14ac:dyDescent="0.25">
      <c r="A20" s="33">
        <v>2024</v>
      </c>
      <c r="B20" s="33">
        <v>1</v>
      </c>
      <c r="C20" s="33">
        <v>2</v>
      </c>
      <c r="D20" s="34" t="s">
        <v>49</v>
      </c>
      <c r="E20" s="35">
        <v>9</v>
      </c>
      <c r="F20" s="34" t="s">
        <v>70</v>
      </c>
      <c r="G20" s="36">
        <v>3</v>
      </c>
      <c r="H20" s="36">
        <v>6</v>
      </c>
      <c r="I20" s="37">
        <v>45609</v>
      </c>
    </row>
    <row r="21" spans="1:9" ht="15" customHeight="1" x14ac:dyDescent="0.25">
      <c r="A21" s="33">
        <v>2024</v>
      </c>
      <c r="B21" s="33">
        <v>1</v>
      </c>
      <c r="C21" s="33">
        <v>2</v>
      </c>
      <c r="D21" s="34" t="s">
        <v>50</v>
      </c>
      <c r="E21" s="35">
        <v>17</v>
      </c>
      <c r="F21" s="34" t="s">
        <v>47</v>
      </c>
      <c r="G21" s="36">
        <v>13</v>
      </c>
      <c r="H21" s="36">
        <v>4</v>
      </c>
      <c r="I21" s="37">
        <v>45600</v>
      </c>
    </row>
    <row r="22" spans="1:9" ht="15" customHeight="1" x14ac:dyDescent="0.25">
      <c r="A22" s="33">
        <v>2024</v>
      </c>
      <c r="B22" s="33">
        <v>1</v>
      </c>
      <c r="C22" s="33">
        <v>2</v>
      </c>
      <c r="D22" s="34" t="s">
        <v>43</v>
      </c>
      <c r="E22" s="35">
        <v>27</v>
      </c>
      <c r="F22" s="34" t="s">
        <v>36</v>
      </c>
      <c r="G22" s="36">
        <v>20</v>
      </c>
      <c r="H22" s="36">
        <v>7</v>
      </c>
      <c r="I22" s="37">
        <v>45593</v>
      </c>
    </row>
    <row r="23" spans="1:9" ht="15" customHeight="1" x14ac:dyDescent="0.25">
      <c r="A23" s="33">
        <v>2024</v>
      </c>
      <c r="B23" s="33">
        <v>1</v>
      </c>
      <c r="C23" s="33">
        <v>2</v>
      </c>
      <c r="D23" s="34" t="s">
        <v>48</v>
      </c>
      <c r="E23" s="35">
        <v>17</v>
      </c>
      <c r="F23" s="34" t="s">
        <v>44</v>
      </c>
      <c r="G23" s="36">
        <v>16</v>
      </c>
      <c r="H23" s="36">
        <v>1</v>
      </c>
      <c r="I23" s="37">
        <v>45601</v>
      </c>
    </row>
    <row r="24" spans="1:9" ht="15" customHeight="1" x14ac:dyDescent="0.25">
      <c r="A24" s="33">
        <v>2024</v>
      </c>
      <c r="B24" s="33">
        <v>1</v>
      </c>
      <c r="C24" s="33">
        <v>2</v>
      </c>
      <c r="D24" s="34" t="s">
        <v>39</v>
      </c>
      <c r="E24" s="35">
        <v>9</v>
      </c>
      <c r="F24" s="34" t="s">
        <v>41</v>
      </c>
      <c r="G24" s="36">
        <v>22</v>
      </c>
      <c r="H24" s="36">
        <v>13</v>
      </c>
      <c r="I24" s="37">
        <v>45609</v>
      </c>
    </row>
    <row r="25" spans="1:9" ht="15" customHeight="1" x14ac:dyDescent="0.25">
      <c r="A25" s="33">
        <v>2024</v>
      </c>
      <c r="B25" s="33">
        <v>1</v>
      </c>
      <c r="C25" s="33">
        <v>2</v>
      </c>
      <c r="D25" s="34" t="s">
        <v>56</v>
      </c>
      <c r="E25" s="35">
        <v>6</v>
      </c>
      <c r="F25" s="34" t="s">
        <v>38</v>
      </c>
      <c r="G25" s="36">
        <v>17</v>
      </c>
      <c r="H25" s="36">
        <v>11</v>
      </c>
      <c r="I25" s="40" t="s">
        <v>71</v>
      </c>
    </row>
    <row r="26" spans="1:9" ht="15" customHeight="1" x14ac:dyDescent="0.25">
      <c r="A26" s="33">
        <v>2024</v>
      </c>
      <c r="B26" s="33">
        <v>1</v>
      </c>
      <c r="C26" s="33">
        <v>3</v>
      </c>
      <c r="D26" s="34" t="s">
        <v>42</v>
      </c>
      <c r="E26" s="35">
        <v>10</v>
      </c>
      <c r="F26" s="34" t="s">
        <v>51</v>
      </c>
      <c r="G26" s="36">
        <v>16</v>
      </c>
      <c r="H26" s="36">
        <v>6</v>
      </c>
      <c r="I26" s="37">
        <v>45612</v>
      </c>
    </row>
    <row r="27" spans="1:9" ht="15" customHeight="1" x14ac:dyDescent="0.25">
      <c r="A27" s="33">
        <v>2024</v>
      </c>
      <c r="B27" s="33">
        <v>1</v>
      </c>
      <c r="C27" s="33">
        <v>3</v>
      </c>
      <c r="D27" s="34" t="s">
        <v>40</v>
      </c>
      <c r="E27" s="35">
        <v>15</v>
      </c>
      <c r="F27" s="34" t="s">
        <v>53</v>
      </c>
      <c r="G27" s="36">
        <v>16</v>
      </c>
      <c r="H27" s="36">
        <v>1</v>
      </c>
      <c r="I27" s="37">
        <v>45610</v>
      </c>
    </row>
    <row r="28" spans="1:9" ht="15" customHeight="1" x14ac:dyDescent="0.25">
      <c r="A28" s="33">
        <v>2024</v>
      </c>
      <c r="B28" s="33">
        <v>1</v>
      </c>
      <c r="C28" s="33">
        <v>3</v>
      </c>
      <c r="D28" s="34" t="s">
        <v>45</v>
      </c>
      <c r="E28" s="35">
        <v>38</v>
      </c>
      <c r="F28" s="34" t="s">
        <v>69</v>
      </c>
      <c r="G28" s="36">
        <v>34</v>
      </c>
      <c r="H28" s="36">
        <v>4</v>
      </c>
      <c r="I28" s="37">
        <v>45591</v>
      </c>
    </row>
    <row r="29" spans="1:9" ht="15" customHeight="1" x14ac:dyDescent="0.25">
      <c r="A29" s="33">
        <v>2024</v>
      </c>
      <c r="B29" s="33">
        <v>1</v>
      </c>
      <c r="C29" s="33">
        <v>3</v>
      </c>
      <c r="D29" s="34" t="s">
        <v>46</v>
      </c>
      <c r="E29" s="35">
        <v>27</v>
      </c>
      <c r="F29" s="34" t="s">
        <v>52</v>
      </c>
      <c r="G29" s="36">
        <v>13</v>
      </c>
      <c r="H29" s="36">
        <v>14</v>
      </c>
      <c r="I29" s="37">
        <v>45608</v>
      </c>
    </row>
    <row r="30" spans="1:9" ht="15" customHeight="1" x14ac:dyDescent="0.25">
      <c r="A30" s="33">
        <v>2024</v>
      </c>
      <c r="B30" s="33">
        <v>1</v>
      </c>
      <c r="C30" s="33">
        <v>3</v>
      </c>
      <c r="D30" s="34" t="s">
        <v>68</v>
      </c>
      <c r="E30" s="35">
        <v>29</v>
      </c>
      <c r="F30" s="34" t="s">
        <v>37</v>
      </c>
      <c r="G30" s="36">
        <v>45</v>
      </c>
      <c r="H30" s="36">
        <v>16</v>
      </c>
      <c r="I30" s="37">
        <v>45604</v>
      </c>
    </row>
    <row r="31" spans="1:9" ht="15" customHeight="1" x14ac:dyDescent="0.25">
      <c r="A31" s="33">
        <v>2024</v>
      </c>
      <c r="B31" s="33">
        <v>1</v>
      </c>
      <c r="C31" s="33">
        <v>3</v>
      </c>
      <c r="D31" s="34" t="s">
        <v>54</v>
      </c>
      <c r="E31" s="35">
        <v>28</v>
      </c>
      <c r="F31" s="34" t="s">
        <v>49</v>
      </c>
      <c r="G31" s="36">
        <v>34</v>
      </c>
      <c r="H31" s="36">
        <v>6</v>
      </c>
      <c r="I31" s="37">
        <v>45600</v>
      </c>
    </row>
    <row r="32" spans="1:9" ht="15" customHeight="1" x14ac:dyDescent="0.25">
      <c r="A32" s="33">
        <v>2024</v>
      </c>
      <c r="B32" s="33">
        <v>1</v>
      </c>
      <c r="C32" s="33">
        <v>3</v>
      </c>
      <c r="D32" s="34" t="s">
        <v>70</v>
      </c>
      <c r="E32" s="35">
        <v>6</v>
      </c>
      <c r="F32" s="34" t="s">
        <v>50</v>
      </c>
      <c r="G32" s="36">
        <v>16</v>
      </c>
      <c r="H32" s="36">
        <v>10</v>
      </c>
      <c r="I32" s="37">
        <v>45604</v>
      </c>
    </row>
    <row r="33" spans="1:9" ht="15" customHeight="1" x14ac:dyDescent="0.25">
      <c r="A33" s="33">
        <v>2024</v>
      </c>
      <c r="B33" s="33">
        <v>1</v>
      </c>
      <c r="C33" s="33">
        <v>3</v>
      </c>
      <c r="D33" s="34" t="s">
        <v>47</v>
      </c>
      <c r="E33" s="35">
        <v>20</v>
      </c>
      <c r="F33" s="34" t="s">
        <v>43</v>
      </c>
      <c r="G33" s="36">
        <v>34</v>
      </c>
      <c r="H33" s="36">
        <v>14</v>
      </c>
      <c r="I33" s="37">
        <v>45602</v>
      </c>
    </row>
    <row r="34" spans="1:9" ht="15" customHeight="1" x14ac:dyDescent="0.25">
      <c r="A34" s="33">
        <v>2024</v>
      </c>
      <c r="B34" s="33">
        <v>1</v>
      </c>
      <c r="C34" s="33">
        <v>3</v>
      </c>
      <c r="D34" s="34" t="s">
        <v>36</v>
      </c>
      <c r="E34" s="35">
        <v>20</v>
      </c>
      <c r="F34" s="34" t="s">
        <v>48</v>
      </c>
      <c r="G34" s="36">
        <v>19</v>
      </c>
      <c r="H34" s="36">
        <v>1</v>
      </c>
      <c r="I34" s="37">
        <v>45598</v>
      </c>
    </row>
    <row r="35" spans="1:9" ht="15" customHeight="1" x14ac:dyDescent="0.25">
      <c r="A35" s="33">
        <v>2024</v>
      </c>
      <c r="B35" s="33">
        <v>1</v>
      </c>
      <c r="C35" s="33">
        <v>3</v>
      </c>
      <c r="D35" s="34" t="s">
        <v>44</v>
      </c>
      <c r="E35" s="35">
        <v>31</v>
      </c>
      <c r="F35" s="34" t="s">
        <v>39</v>
      </c>
      <c r="G35" s="36">
        <v>24</v>
      </c>
      <c r="H35" s="36">
        <v>7</v>
      </c>
      <c r="I35" s="37">
        <v>45612</v>
      </c>
    </row>
    <row r="36" spans="1:9" ht="15" customHeight="1" x14ac:dyDescent="0.25">
      <c r="A36" s="33">
        <v>2024</v>
      </c>
      <c r="B36" s="33">
        <v>1</v>
      </c>
      <c r="C36" s="33">
        <v>3</v>
      </c>
      <c r="D36" s="34" t="s">
        <v>41</v>
      </c>
      <c r="E36" s="35">
        <v>35</v>
      </c>
      <c r="F36" s="34" t="s">
        <v>56</v>
      </c>
      <c r="G36" s="36">
        <v>12</v>
      </c>
      <c r="H36" s="36">
        <v>23</v>
      </c>
      <c r="I36" s="37">
        <v>45594</v>
      </c>
    </row>
    <row r="37" spans="1:9" ht="15" customHeight="1" x14ac:dyDescent="0.25">
      <c r="A37" s="33">
        <v>2024</v>
      </c>
      <c r="B37" s="33">
        <v>1</v>
      </c>
      <c r="C37" s="33">
        <v>3</v>
      </c>
      <c r="D37" s="34" t="s">
        <v>38</v>
      </c>
      <c r="E37" s="35">
        <v>27</v>
      </c>
      <c r="F37" s="34" t="s">
        <v>55</v>
      </c>
      <c r="G37" s="36">
        <v>17</v>
      </c>
      <c r="H37" s="36">
        <v>10</v>
      </c>
      <c r="I37" s="37">
        <v>45608</v>
      </c>
    </row>
    <row r="38" spans="1:9" ht="15" customHeight="1" x14ac:dyDescent="0.25">
      <c r="A38" s="33">
        <v>2024</v>
      </c>
      <c r="B38" s="33">
        <v>1</v>
      </c>
      <c r="C38" s="33">
        <v>4</v>
      </c>
      <c r="D38" s="34" t="s">
        <v>53</v>
      </c>
      <c r="E38" s="35">
        <v>23</v>
      </c>
      <c r="F38" s="34" t="s">
        <v>42</v>
      </c>
      <c r="G38" s="36">
        <v>31</v>
      </c>
      <c r="H38" s="36">
        <v>8</v>
      </c>
      <c r="I38" s="37">
        <v>45599</v>
      </c>
    </row>
    <row r="39" spans="1:9" ht="15" customHeight="1" x14ac:dyDescent="0.25">
      <c r="A39" s="33">
        <v>2024</v>
      </c>
      <c r="B39" s="33">
        <v>1</v>
      </c>
      <c r="C39" s="33">
        <v>4</v>
      </c>
      <c r="D39" s="34" t="s">
        <v>69</v>
      </c>
      <c r="E39" s="35">
        <v>20</v>
      </c>
      <c r="F39" s="34" t="s">
        <v>40</v>
      </c>
      <c r="G39" s="36">
        <v>27</v>
      </c>
      <c r="H39" s="36">
        <v>7</v>
      </c>
      <c r="I39" s="37">
        <v>45612</v>
      </c>
    </row>
    <row r="40" spans="1:9" ht="15" customHeight="1" x14ac:dyDescent="0.25">
      <c r="A40" s="33">
        <v>2024</v>
      </c>
      <c r="B40" s="33">
        <v>1</v>
      </c>
      <c r="C40" s="33">
        <v>4</v>
      </c>
      <c r="D40" s="34" t="s">
        <v>52</v>
      </c>
      <c r="E40" s="35">
        <v>27</v>
      </c>
      <c r="F40" s="34" t="s">
        <v>45</v>
      </c>
      <c r="G40" s="39">
        <v>23</v>
      </c>
      <c r="H40" s="36">
        <v>4</v>
      </c>
      <c r="I40" s="40" t="s">
        <v>71</v>
      </c>
    </row>
    <row r="41" spans="1:9" ht="15" customHeight="1" x14ac:dyDescent="0.25">
      <c r="A41" s="33">
        <v>2024</v>
      </c>
      <c r="B41" s="33">
        <v>1</v>
      </c>
      <c r="C41" s="33">
        <v>4</v>
      </c>
      <c r="D41" s="34" t="s">
        <v>37</v>
      </c>
      <c r="E41" s="35">
        <v>45</v>
      </c>
      <c r="F41" s="34" t="s">
        <v>46</v>
      </c>
      <c r="G41" s="36">
        <v>16</v>
      </c>
      <c r="H41" s="36">
        <v>29</v>
      </c>
      <c r="I41" s="37">
        <v>45610</v>
      </c>
    </row>
    <row r="42" spans="1:9" ht="15" customHeight="1" x14ac:dyDescent="0.25">
      <c r="A42" s="33">
        <v>2024</v>
      </c>
      <c r="B42" s="33">
        <v>1</v>
      </c>
      <c r="C42" s="33">
        <v>4</v>
      </c>
      <c r="D42" s="34" t="s">
        <v>49</v>
      </c>
      <c r="E42" s="35">
        <v>28</v>
      </c>
      <c r="F42" s="34" t="s">
        <v>68</v>
      </c>
      <c r="G42" s="36">
        <v>23</v>
      </c>
      <c r="H42" s="36">
        <v>5</v>
      </c>
      <c r="I42" s="37">
        <v>45608</v>
      </c>
    </row>
    <row r="43" spans="1:9" ht="15" customHeight="1" x14ac:dyDescent="0.25">
      <c r="A43" s="33">
        <v>2024</v>
      </c>
      <c r="B43" s="33">
        <v>1</v>
      </c>
      <c r="C43" s="33">
        <v>4</v>
      </c>
      <c r="D43" s="34" t="s">
        <v>50</v>
      </c>
      <c r="E43" s="35">
        <v>16</v>
      </c>
      <c r="F43" s="34" t="s">
        <v>54</v>
      </c>
      <c r="G43" s="36">
        <v>34</v>
      </c>
      <c r="H43" s="36">
        <v>18</v>
      </c>
      <c r="I43" s="37">
        <v>45607</v>
      </c>
    </row>
    <row r="44" spans="1:9" ht="15" customHeight="1" x14ac:dyDescent="0.25">
      <c r="A44" s="33">
        <v>2024</v>
      </c>
      <c r="B44" s="33">
        <v>1</v>
      </c>
      <c r="C44" s="33">
        <v>4</v>
      </c>
      <c r="D44" s="34" t="s">
        <v>43</v>
      </c>
      <c r="E44" s="35">
        <v>16</v>
      </c>
      <c r="F44" s="34" t="s">
        <v>70</v>
      </c>
      <c r="G44" s="36">
        <v>17</v>
      </c>
      <c r="H44" s="36">
        <v>1</v>
      </c>
      <c r="I44" s="37">
        <v>45592</v>
      </c>
    </row>
    <row r="45" spans="1:9" ht="15" customHeight="1" x14ac:dyDescent="0.25">
      <c r="A45" s="33">
        <v>2024</v>
      </c>
      <c r="B45" s="33">
        <v>1</v>
      </c>
      <c r="C45" s="33">
        <v>4</v>
      </c>
      <c r="D45" s="34" t="s">
        <v>48</v>
      </c>
      <c r="E45" s="35">
        <v>30</v>
      </c>
      <c r="F45" s="34" t="s">
        <v>47</v>
      </c>
      <c r="G45" s="36">
        <v>16</v>
      </c>
      <c r="H45" s="36">
        <v>14</v>
      </c>
      <c r="I45" s="37">
        <v>45613</v>
      </c>
    </row>
    <row r="46" spans="1:9" ht="15" customHeight="1" x14ac:dyDescent="0.25">
      <c r="A46" s="33">
        <v>2024</v>
      </c>
      <c r="B46" s="33">
        <v>1</v>
      </c>
      <c r="C46" s="33">
        <v>4</v>
      </c>
      <c r="D46" s="34" t="s">
        <v>39</v>
      </c>
      <c r="E46" s="35">
        <v>23</v>
      </c>
      <c r="F46" s="34" t="s">
        <v>36</v>
      </c>
      <c r="G46" s="42">
        <v>37</v>
      </c>
      <c r="H46" s="36">
        <v>14</v>
      </c>
      <c r="I46" s="37">
        <v>45612</v>
      </c>
    </row>
    <row r="47" spans="1:9" ht="15" customHeight="1" x14ac:dyDescent="0.25">
      <c r="A47" s="33">
        <v>2024</v>
      </c>
      <c r="B47" s="33">
        <v>1</v>
      </c>
      <c r="C47" s="33">
        <v>4</v>
      </c>
      <c r="D47" s="34" t="s">
        <v>56</v>
      </c>
      <c r="E47" s="35">
        <v>16</v>
      </c>
      <c r="F47" s="34" t="s">
        <v>44</v>
      </c>
      <c r="G47" s="36">
        <v>27</v>
      </c>
      <c r="H47" s="36">
        <v>11</v>
      </c>
      <c r="I47" s="37">
        <v>45613</v>
      </c>
    </row>
    <row r="48" spans="1:9" ht="15" customHeight="1" x14ac:dyDescent="0.25">
      <c r="A48" s="33">
        <v>2024</v>
      </c>
      <c r="B48" s="33">
        <v>1</v>
      </c>
      <c r="C48" s="33">
        <v>4</v>
      </c>
      <c r="D48" s="34" t="s">
        <v>55</v>
      </c>
      <c r="E48" s="35">
        <v>28</v>
      </c>
      <c r="F48" s="34" t="s">
        <v>41</v>
      </c>
      <c r="G48" s="36">
        <v>31</v>
      </c>
      <c r="H48" s="36">
        <v>3</v>
      </c>
      <c r="I48" s="37">
        <v>45614</v>
      </c>
    </row>
    <row r="49" spans="1:9" ht="15" customHeight="1" x14ac:dyDescent="0.25">
      <c r="A49" s="33">
        <v>2024</v>
      </c>
      <c r="B49" s="33">
        <v>1</v>
      </c>
      <c r="C49" s="33">
        <v>4</v>
      </c>
      <c r="D49" s="34" t="s">
        <v>51</v>
      </c>
      <c r="E49" s="35">
        <v>10</v>
      </c>
      <c r="F49" s="34" t="s">
        <v>38</v>
      </c>
      <c r="G49" s="36">
        <v>13</v>
      </c>
      <c r="H49" s="36">
        <v>3</v>
      </c>
      <c r="I49" s="37">
        <v>45598</v>
      </c>
    </row>
    <row r="50" spans="1:9" ht="15" customHeight="1" x14ac:dyDescent="0.25">
      <c r="A50" s="33">
        <v>2024</v>
      </c>
      <c r="B50" s="33">
        <v>2</v>
      </c>
      <c r="C50" s="33">
        <v>5</v>
      </c>
      <c r="D50" s="34" t="s">
        <v>42</v>
      </c>
      <c r="E50" s="35">
        <v>31</v>
      </c>
      <c r="F50" s="34" t="s">
        <v>69</v>
      </c>
      <c r="G50" s="36">
        <v>24</v>
      </c>
      <c r="H50" s="36">
        <v>7</v>
      </c>
      <c r="I50" s="37">
        <v>45640</v>
      </c>
    </row>
    <row r="51" spans="1:9" ht="15" customHeight="1" x14ac:dyDescent="0.25">
      <c r="A51" s="33">
        <v>2024</v>
      </c>
      <c r="B51" s="33">
        <v>2</v>
      </c>
      <c r="C51" s="33">
        <v>5</v>
      </c>
      <c r="D51" s="34" t="s">
        <v>40</v>
      </c>
      <c r="E51" s="35">
        <v>23</v>
      </c>
      <c r="F51" s="34" t="s">
        <v>52</v>
      </c>
      <c r="G51" s="36">
        <v>13</v>
      </c>
      <c r="H51" s="36">
        <v>10</v>
      </c>
      <c r="I51" s="37">
        <v>45639</v>
      </c>
    </row>
    <row r="52" spans="1:9" ht="15" customHeight="1" x14ac:dyDescent="0.25">
      <c r="A52" s="33">
        <v>2024</v>
      </c>
      <c r="B52" s="33">
        <v>2</v>
      </c>
      <c r="C52" s="33">
        <v>5</v>
      </c>
      <c r="D52" s="34" t="s">
        <v>45</v>
      </c>
      <c r="E52" s="35">
        <v>13</v>
      </c>
      <c r="F52" s="34" t="s">
        <v>37</v>
      </c>
      <c r="G52" s="36">
        <v>23</v>
      </c>
      <c r="H52" s="36">
        <v>10</v>
      </c>
      <c r="I52" s="37">
        <v>45620</v>
      </c>
    </row>
    <row r="53" spans="1:9" ht="15" customHeight="1" x14ac:dyDescent="0.25">
      <c r="A53" s="33">
        <v>2024</v>
      </c>
      <c r="B53" s="33">
        <v>2</v>
      </c>
      <c r="C53" s="33">
        <v>5</v>
      </c>
      <c r="D53" s="34" t="s">
        <v>46</v>
      </c>
      <c r="E53" s="35">
        <v>20</v>
      </c>
      <c r="F53" s="34" t="s">
        <v>49</v>
      </c>
      <c r="G53" s="36">
        <v>10</v>
      </c>
      <c r="H53" s="36">
        <v>10</v>
      </c>
      <c r="I53" s="37">
        <v>45620</v>
      </c>
    </row>
    <row r="54" spans="1:9" ht="15" customHeight="1" x14ac:dyDescent="0.25">
      <c r="A54" s="33">
        <v>2024</v>
      </c>
      <c r="B54" s="33">
        <v>2</v>
      </c>
      <c r="C54" s="33">
        <v>5</v>
      </c>
      <c r="D54" s="34" t="s">
        <v>68</v>
      </c>
      <c r="E54" s="35">
        <v>27</v>
      </c>
      <c r="F54" s="34" t="s">
        <v>50</v>
      </c>
      <c r="G54" s="36">
        <v>35</v>
      </c>
      <c r="H54" s="36">
        <v>8</v>
      </c>
      <c r="I54" s="37">
        <v>45632</v>
      </c>
    </row>
    <row r="55" spans="1:9" ht="15" customHeight="1" x14ac:dyDescent="0.25">
      <c r="A55" s="33">
        <v>2024</v>
      </c>
      <c r="B55" s="33">
        <v>2</v>
      </c>
      <c r="C55" s="33">
        <v>5</v>
      </c>
      <c r="D55" s="34" t="s">
        <v>54</v>
      </c>
      <c r="E55" s="35">
        <v>24</v>
      </c>
      <c r="F55" s="34" t="s">
        <v>43</v>
      </c>
      <c r="G55" s="36">
        <v>36</v>
      </c>
      <c r="H55" s="36">
        <v>12</v>
      </c>
      <c r="I55" s="37">
        <v>45621</v>
      </c>
    </row>
    <row r="56" spans="1:9" ht="15" customHeight="1" x14ac:dyDescent="0.25">
      <c r="A56" s="33">
        <v>2024</v>
      </c>
      <c r="B56" s="33">
        <v>2</v>
      </c>
      <c r="C56" s="33">
        <v>5</v>
      </c>
      <c r="D56" s="34" t="s">
        <v>70</v>
      </c>
      <c r="E56" s="35">
        <v>7</v>
      </c>
      <c r="F56" s="34" t="s">
        <v>48</v>
      </c>
      <c r="G56" s="36">
        <v>34</v>
      </c>
      <c r="H56" s="36">
        <v>27</v>
      </c>
      <c r="I56" s="37">
        <v>45617</v>
      </c>
    </row>
    <row r="57" spans="1:9" ht="15" customHeight="1" x14ac:dyDescent="0.25">
      <c r="A57" s="33">
        <v>2024</v>
      </c>
      <c r="B57" s="33">
        <v>2</v>
      </c>
      <c r="C57" s="33">
        <v>5</v>
      </c>
      <c r="D57" s="34" t="s">
        <v>47</v>
      </c>
      <c r="E57" s="35">
        <v>23</v>
      </c>
      <c r="F57" s="34" t="s">
        <v>39</v>
      </c>
      <c r="G57" s="36">
        <v>24</v>
      </c>
      <c r="H57" s="36">
        <v>1</v>
      </c>
      <c r="I57" s="37">
        <v>45634</v>
      </c>
    </row>
    <row r="58" spans="1:9" ht="15" customHeight="1" x14ac:dyDescent="0.25">
      <c r="A58" s="33">
        <v>2024</v>
      </c>
      <c r="B58" s="33">
        <v>2</v>
      </c>
      <c r="C58" s="33">
        <v>5</v>
      </c>
      <c r="D58" s="34" t="s">
        <v>36</v>
      </c>
      <c r="E58" s="35">
        <v>23</v>
      </c>
      <c r="F58" s="34" t="s">
        <v>56</v>
      </c>
      <c r="G58" s="36">
        <v>25</v>
      </c>
      <c r="H58" s="36">
        <v>2</v>
      </c>
      <c r="I58" s="37">
        <v>45636</v>
      </c>
    </row>
    <row r="59" spans="1:9" ht="15" customHeight="1" x14ac:dyDescent="0.25">
      <c r="A59" s="33">
        <v>2024</v>
      </c>
      <c r="B59" s="33">
        <v>2</v>
      </c>
      <c r="C59" s="33">
        <v>5</v>
      </c>
      <c r="D59" s="34" t="s">
        <v>44</v>
      </c>
      <c r="E59" s="35">
        <v>33</v>
      </c>
      <c r="F59" s="34" t="s">
        <v>55</v>
      </c>
      <c r="G59" s="36">
        <v>18</v>
      </c>
      <c r="H59" s="36">
        <v>15</v>
      </c>
      <c r="I59" s="37">
        <v>45623</v>
      </c>
    </row>
    <row r="60" spans="1:9" ht="15" customHeight="1" x14ac:dyDescent="0.25">
      <c r="A60" s="33">
        <v>2024</v>
      </c>
      <c r="B60" s="33">
        <v>2</v>
      </c>
      <c r="C60" s="33">
        <v>5</v>
      </c>
      <c r="D60" s="34" t="s">
        <v>41</v>
      </c>
      <c r="E60" s="35">
        <v>27</v>
      </c>
      <c r="F60" s="34" t="s">
        <v>51</v>
      </c>
      <c r="G60" s="36">
        <v>17</v>
      </c>
      <c r="H60" s="36">
        <v>10</v>
      </c>
      <c r="I60" s="37">
        <v>45631</v>
      </c>
    </row>
    <row r="61" spans="1:9" ht="15" customHeight="1" x14ac:dyDescent="0.25">
      <c r="A61" s="33">
        <v>2024</v>
      </c>
      <c r="B61" s="33">
        <v>2</v>
      </c>
      <c r="C61" s="33">
        <v>5</v>
      </c>
      <c r="D61" s="34" t="s">
        <v>38</v>
      </c>
      <c r="E61" s="35">
        <v>35</v>
      </c>
      <c r="F61" s="34" t="s">
        <v>53</v>
      </c>
      <c r="G61" s="36">
        <v>14</v>
      </c>
      <c r="H61" s="36">
        <v>21</v>
      </c>
      <c r="I61" s="37">
        <v>45625</v>
      </c>
    </row>
    <row r="62" spans="1:9" ht="15" customHeight="1" x14ac:dyDescent="0.25">
      <c r="A62" s="33">
        <v>2024</v>
      </c>
      <c r="B62" s="33">
        <v>2</v>
      </c>
      <c r="C62" s="33">
        <v>6</v>
      </c>
      <c r="D62" s="34" t="s">
        <v>52</v>
      </c>
      <c r="E62" s="35">
        <v>27</v>
      </c>
      <c r="F62" s="34" t="s">
        <v>42</v>
      </c>
      <c r="G62" s="36">
        <v>30</v>
      </c>
      <c r="H62" s="36">
        <v>3</v>
      </c>
      <c r="I62" s="37">
        <v>45638</v>
      </c>
    </row>
    <row r="63" spans="1:9" ht="15" customHeight="1" x14ac:dyDescent="0.25">
      <c r="A63" s="33">
        <v>2024</v>
      </c>
      <c r="B63" s="33">
        <v>2</v>
      </c>
      <c r="C63" s="33">
        <v>6</v>
      </c>
      <c r="D63" s="34" t="s">
        <v>37</v>
      </c>
      <c r="E63" s="35">
        <v>27</v>
      </c>
      <c r="F63" s="34" t="s">
        <v>40</v>
      </c>
      <c r="G63" s="36">
        <v>17</v>
      </c>
      <c r="H63" s="36">
        <v>10</v>
      </c>
      <c r="I63" s="37">
        <v>45641</v>
      </c>
    </row>
    <row r="64" spans="1:9" ht="15" customHeight="1" x14ac:dyDescent="0.25">
      <c r="A64" s="33">
        <v>2024</v>
      </c>
      <c r="B64" s="33">
        <v>2</v>
      </c>
      <c r="C64" s="33">
        <v>6</v>
      </c>
      <c r="D64" s="34" t="s">
        <v>49</v>
      </c>
      <c r="E64" s="35">
        <v>24</v>
      </c>
      <c r="F64" s="34" t="s">
        <v>45</v>
      </c>
      <c r="G64" s="36">
        <v>26</v>
      </c>
      <c r="H64" s="36">
        <v>2</v>
      </c>
      <c r="I64" s="37">
        <v>45638</v>
      </c>
    </row>
    <row r="65" spans="1:9" ht="15" customHeight="1" x14ac:dyDescent="0.25">
      <c r="A65" s="33">
        <v>2024</v>
      </c>
      <c r="B65" s="33">
        <v>2</v>
      </c>
      <c r="C65" s="33">
        <v>6</v>
      </c>
      <c r="D65" s="34" t="s">
        <v>50</v>
      </c>
      <c r="E65" s="35">
        <v>17</v>
      </c>
      <c r="F65" s="34" t="s">
        <v>46</v>
      </c>
      <c r="G65" s="36">
        <v>13</v>
      </c>
      <c r="H65" s="36">
        <v>4</v>
      </c>
      <c r="I65" s="37">
        <v>45627</v>
      </c>
    </row>
    <row r="66" spans="1:9" ht="15" customHeight="1" x14ac:dyDescent="0.25">
      <c r="A66" s="33">
        <v>2024</v>
      </c>
      <c r="B66" s="33">
        <v>2</v>
      </c>
      <c r="C66" s="33">
        <v>6</v>
      </c>
      <c r="D66" s="34" t="s">
        <v>43</v>
      </c>
      <c r="E66" s="35">
        <v>21</v>
      </c>
      <c r="F66" s="34" t="s">
        <v>68</v>
      </c>
      <c r="G66" s="36">
        <v>20</v>
      </c>
      <c r="H66" s="36">
        <v>1</v>
      </c>
      <c r="I66" s="37">
        <v>45636</v>
      </c>
    </row>
    <row r="67" spans="1:9" ht="15" customHeight="1" x14ac:dyDescent="0.25">
      <c r="A67" s="33">
        <v>2024</v>
      </c>
      <c r="B67" s="33">
        <v>2</v>
      </c>
      <c r="C67" s="33">
        <v>6</v>
      </c>
      <c r="D67" s="34" t="s">
        <v>48</v>
      </c>
      <c r="E67" s="35">
        <v>17</v>
      </c>
      <c r="F67" s="34" t="s">
        <v>54</v>
      </c>
      <c r="G67" s="36">
        <v>34</v>
      </c>
      <c r="H67" s="36">
        <v>17</v>
      </c>
      <c r="I67" s="37">
        <v>45617</v>
      </c>
    </row>
    <row r="68" spans="1:9" ht="15" customHeight="1" x14ac:dyDescent="0.25">
      <c r="A68" s="33">
        <v>2024</v>
      </c>
      <c r="B68" s="33">
        <v>2</v>
      </c>
      <c r="C68" s="33">
        <v>6</v>
      </c>
      <c r="D68" s="34" t="s">
        <v>39</v>
      </c>
      <c r="E68" s="35">
        <v>22</v>
      </c>
      <c r="F68" s="34" t="s">
        <v>70</v>
      </c>
      <c r="G68" s="36">
        <v>36</v>
      </c>
      <c r="H68" s="36">
        <v>14</v>
      </c>
      <c r="I68" s="37">
        <v>45620</v>
      </c>
    </row>
    <row r="69" spans="1:9" ht="15" customHeight="1" x14ac:dyDescent="0.25">
      <c r="A69" s="33">
        <v>2024</v>
      </c>
      <c r="B69" s="33">
        <v>2</v>
      </c>
      <c r="C69" s="33">
        <v>6</v>
      </c>
      <c r="D69" s="34" t="s">
        <v>56</v>
      </c>
      <c r="E69" s="35">
        <v>38</v>
      </c>
      <c r="F69" s="34" t="s">
        <v>47</v>
      </c>
      <c r="G69" s="36">
        <v>17</v>
      </c>
      <c r="H69" s="36">
        <v>21</v>
      </c>
      <c r="I69" s="37">
        <v>45625</v>
      </c>
    </row>
    <row r="70" spans="1:9" ht="15" customHeight="1" x14ac:dyDescent="0.25">
      <c r="A70" s="33">
        <v>2024</v>
      </c>
      <c r="B70" s="33">
        <v>2</v>
      </c>
      <c r="C70" s="33">
        <v>6</v>
      </c>
      <c r="D70" s="34" t="s">
        <v>55</v>
      </c>
      <c r="E70" s="35">
        <v>42</v>
      </c>
      <c r="F70" s="34" t="s">
        <v>36</v>
      </c>
      <c r="G70" s="36">
        <v>45</v>
      </c>
      <c r="H70" s="36">
        <v>3</v>
      </c>
      <c r="I70" s="37">
        <v>45629</v>
      </c>
    </row>
    <row r="71" spans="1:9" ht="15" customHeight="1" x14ac:dyDescent="0.25">
      <c r="A71" s="33">
        <v>2024</v>
      </c>
      <c r="B71" s="33">
        <v>2</v>
      </c>
      <c r="C71" s="33">
        <v>6</v>
      </c>
      <c r="D71" s="34" t="s">
        <v>51</v>
      </c>
      <c r="E71" s="35">
        <v>0</v>
      </c>
      <c r="F71" s="34" t="s">
        <v>44</v>
      </c>
      <c r="G71" s="36">
        <v>24</v>
      </c>
      <c r="H71" s="36">
        <v>24</v>
      </c>
      <c r="I71" s="37">
        <v>45632</v>
      </c>
    </row>
    <row r="72" spans="1:9" ht="15" customHeight="1" x14ac:dyDescent="0.25">
      <c r="A72" s="33">
        <v>2024</v>
      </c>
      <c r="B72" s="33">
        <v>2</v>
      </c>
      <c r="C72" s="33">
        <v>6</v>
      </c>
      <c r="D72" s="34" t="s">
        <v>53</v>
      </c>
      <c r="E72" s="35">
        <v>19</v>
      </c>
      <c r="F72" s="34" t="s">
        <v>41</v>
      </c>
      <c r="G72" s="36">
        <v>14</v>
      </c>
      <c r="H72" s="36">
        <v>5</v>
      </c>
      <c r="I72" s="37">
        <v>45632</v>
      </c>
    </row>
    <row r="73" spans="1:9" ht="15" customHeight="1" x14ac:dyDescent="0.25">
      <c r="A73" s="33">
        <v>2024</v>
      </c>
      <c r="B73" s="33">
        <v>2</v>
      </c>
      <c r="C73" s="33">
        <v>6</v>
      </c>
      <c r="D73" s="34" t="s">
        <v>69</v>
      </c>
      <c r="E73" s="35">
        <v>16</v>
      </c>
      <c r="F73" s="34" t="s">
        <v>38</v>
      </c>
      <c r="G73" s="36">
        <v>22</v>
      </c>
      <c r="H73" s="36">
        <v>6</v>
      </c>
      <c r="I73" s="37">
        <v>45638</v>
      </c>
    </row>
    <row r="74" spans="1:9" ht="15" customHeight="1" x14ac:dyDescent="0.25">
      <c r="A74" s="33">
        <v>2024</v>
      </c>
      <c r="B74" s="33">
        <v>2</v>
      </c>
      <c r="C74" s="33">
        <v>7</v>
      </c>
      <c r="D74" s="34" t="s">
        <v>42</v>
      </c>
      <c r="E74" s="35">
        <v>23</v>
      </c>
      <c r="F74" s="34" t="s">
        <v>37</v>
      </c>
      <c r="G74" s="36">
        <v>31</v>
      </c>
      <c r="H74" s="36">
        <v>8</v>
      </c>
      <c r="I74" s="37">
        <v>45627</v>
      </c>
    </row>
    <row r="75" spans="1:9" ht="15" customHeight="1" x14ac:dyDescent="0.25">
      <c r="A75" s="33">
        <v>2024</v>
      </c>
      <c r="B75" s="33">
        <v>2</v>
      </c>
      <c r="C75" s="33">
        <v>7</v>
      </c>
      <c r="D75" s="34" t="s">
        <v>40</v>
      </c>
      <c r="E75" s="35">
        <v>16</v>
      </c>
      <c r="F75" s="34" t="s">
        <v>49</v>
      </c>
      <c r="G75" s="36">
        <v>24</v>
      </c>
      <c r="H75" s="36">
        <v>8</v>
      </c>
      <c r="I75" s="37">
        <v>45640</v>
      </c>
    </row>
    <row r="76" spans="1:9" ht="15" customHeight="1" x14ac:dyDescent="0.25">
      <c r="A76" s="33">
        <v>2024</v>
      </c>
      <c r="B76" s="33">
        <v>2</v>
      </c>
      <c r="C76" s="33">
        <v>7</v>
      </c>
      <c r="D76" s="34" t="s">
        <v>45</v>
      </c>
      <c r="E76" s="35">
        <v>37</v>
      </c>
      <c r="F76" s="34" t="s">
        <v>50</v>
      </c>
      <c r="G76" s="36">
        <v>29</v>
      </c>
      <c r="H76" s="36">
        <v>8</v>
      </c>
      <c r="I76" s="37">
        <v>45625</v>
      </c>
    </row>
    <row r="77" spans="1:9" ht="15" customHeight="1" x14ac:dyDescent="0.25">
      <c r="A77" s="33">
        <v>2024</v>
      </c>
      <c r="B77" s="33">
        <v>2</v>
      </c>
      <c r="C77" s="33">
        <v>7</v>
      </c>
      <c r="D77" s="34" t="s">
        <v>46</v>
      </c>
      <c r="E77" s="35">
        <v>12</v>
      </c>
      <c r="F77" s="34" t="s">
        <v>43</v>
      </c>
      <c r="G77" s="36">
        <v>24</v>
      </c>
      <c r="H77" s="36">
        <v>12</v>
      </c>
      <c r="I77" s="37">
        <v>45629</v>
      </c>
    </row>
    <row r="78" spans="1:9" ht="15" customHeight="1" x14ac:dyDescent="0.25">
      <c r="A78" s="33">
        <v>2024</v>
      </c>
      <c r="B78" s="33">
        <v>2</v>
      </c>
      <c r="C78" s="33">
        <v>7</v>
      </c>
      <c r="D78" s="34" t="s">
        <v>68</v>
      </c>
      <c r="E78" s="35">
        <v>28</v>
      </c>
      <c r="F78" s="34" t="s">
        <v>48</v>
      </c>
      <c r="G78" s="36">
        <v>21</v>
      </c>
      <c r="H78" s="36">
        <v>7</v>
      </c>
      <c r="I78" s="37">
        <v>45628</v>
      </c>
    </row>
    <row r="79" spans="1:9" ht="15" customHeight="1" x14ac:dyDescent="0.25">
      <c r="A79" s="33">
        <v>2024</v>
      </c>
      <c r="B79" s="33">
        <v>2</v>
      </c>
      <c r="C79" s="33">
        <v>7</v>
      </c>
      <c r="D79" s="34" t="s">
        <v>54</v>
      </c>
      <c r="E79" s="35">
        <v>37</v>
      </c>
      <c r="F79" s="34" t="s">
        <v>39</v>
      </c>
      <c r="G79" s="36">
        <v>14</v>
      </c>
      <c r="H79" s="36">
        <v>23</v>
      </c>
      <c r="I79" s="37">
        <v>45620</v>
      </c>
    </row>
    <row r="80" spans="1:9" ht="15" customHeight="1" x14ac:dyDescent="0.25">
      <c r="A80" s="33">
        <v>2024</v>
      </c>
      <c r="B80" s="33">
        <v>2</v>
      </c>
      <c r="C80" s="33">
        <v>7</v>
      </c>
      <c r="D80" s="34" t="s">
        <v>70</v>
      </c>
      <c r="E80" s="35">
        <v>23</v>
      </c>
      <c r="F80" s="34" t="s">
        <v>56</v>
      </c>
      <c r="G80" s="44" t="s">
        <v>73</v>
      </c>
      <c r="H80" s="36">
        <v>3</v>
      </c>
      <c r="I80" s="37">
        <v>45625</v>
      </c>
    </row>
    <row r="81" spans="1:9" ht="15" customHeight="1" x14ac:dyDescent="0.25">
      <c r="A81" s="33">
        <v>2024</v>
      </c>
      <c r="B81" s="33">
        <v>2</v>
      </c>
      <c r="C81" s="33">
        <v>7</v>
      </c>
      <c r="D81" s="34" t="s">
        <v>47</v>
      </c>
      <c r="E81" s="35">
        <v>25</v>
      </c>
      <c r="F81" s="34" t="s">
        <v>55</v>
      </c>
      <c r="G81" s="36">
        <v>31</v>
      </c>
      <c r="H81" s="36">
        <v>6</v>
      </c>
      <c r="I81" s="37">
        <v>45637</v>
      </c>
    </row>
    <row r="82" spans="1:9" ht="15" customHeight="1" x14ac:dyDescent="0.25">
      <c r="A82" s="33">
        <v>2024</v>
      </c>
      <c r="B82" s="33">
        <v>2</v>
      </c>
      <c r="C82" s="33">
        <v>7</v>
      </c>
      <c r="D82" s="34" t="s">
        <v>36</v>
      </c>
      <c r="E82" s="35">
        <v>27</v>
      </c>
      <c r="F82" s="34" t="s">
        <v>51</v>
      </c>
      <c r="G82" s="36">
        <v>7</v>
      </c>
      <c r="H82" s="36">
        <v>20</v>
      </c>
      <c r="I82" s="37">
        <v>45622</v>
      </c>
    </row>
    <row r="83" spans="1:9" ht="15" customHeight="1" x14ac:dyDescent="0.25">
      <c r="A83" s="33">
        <v>2024</v>
      </c>
      <c r="B83" s="33">
        <v>2</v>
      </c>
      <c r="C83" s="33">
        <v>7</v>
      </c>
      <c r="D83" s="34" t="s">
        <v>44</v>
      </c>
      <c r="E83" s="35">
        <v>40</v>
      </c>
      <c r="F83" s="34" t="s">
        <v>53</v>
      </c>
      <c r="G83" s="36">
        <v>3</v>
      </c>
      <c r="H83" s="36">
        <v>37</v>
      </c>
      <c r="I83" s="37">
        <v>45633</v>
      </c>
    </row>
    <row r="84" spans="1:9" ht="15" customHeight="1" x14ac:dyDescent="0.25">
      <c r="A84" s="33">
        <v>2024</v>
      </c>
      <c r="B84" s="33">
        <v>2</v>
      </c>
      <c r="C84" s="33">
        <v>7</v>
      </c>
      <c r="D84" s="34" t="s">
        <v>41</v>
      </c>
      <c r="E84" s="35">
        <v>39</v>
      </c>
      <c r="F84" s="34" t="s">
        <v>69</v>
      </c>
      <c r="G84" s="36">
        <v>14</v>
      </c>
      <c r="H84" s="36">
        <v>25</v>
      </c>
      <c r="I84" s="37">
        <v>45635</v>
      </c>
    </row>
    <row r="85" spans="1:9" ht="15" customHeight="1" x14ac:dyDescent="0.25">
      <c r="A85" s="33">
        <v>2024</v>
      </c>
      <c r="B85" s="33">
        <v>2</v>
      </c>
      <c r="C85" s="33">
        <v>7</v>
      </c>
      <c r="D85" s="34" t="s">
        <v>38</v>
      </c>
      <c r="E85" s="35">
        <v>17</v>
      </c>
      <c r="F85" s="34" t="s">
        <v>52</v>
      </c>
      <c r="G85" s="36">
        <v>27</v>
      </c>
      <c r="H85" s="36">
        <v>10</v>
      </c>
      <c r="I85" s="37">
        <v>45641</v>
      </c>
    </row>
    <row r="86" spans="1:9" ht="15" customHeight="1" x14ac:dyDescent="0.25">
      <c r="A86" s="33">
        <v>2024</v>
      </c>
      <c r="B86" s="33">
        <v>2</v>
      </c>
      <c r="C86" s="33">
        <v>8</v>
      </c>
      <c r="D86" s="34" t="s">
        <v>49</v>
      </c>
      <c r="E86" s="35">
        <v>27</v>
      </c>
      <c r="F86" s="34" t="s">
        <v>42</v>
      </c>
      <c r="G86" s="36">
        <v>13</v>
      </c>
      <c r="H86" s="36">
        <v>14</v>
      </c>
      <c r="I86" s="37">
        <v>45619</v>
      </c>
    </row>
    <row r="87" spans="1:9" ht="15" customHeight="1" x14ac:dyDescent="0.25">
      <c r="A87" s="33">
        <v>2024</v>
      </c>
      <c r="B87" s="33">
        <v>2</v>
      </c>
      <c r="C87" s="33">
        <v>8</v>
      </c>
      <c r="D87" s="34" t="s">
        <v>50</v>
      </c>
      <c r="E87" s="35">
        <v>27</v>
      </c>
      <c r="F87" s="34" t="s">
        <v>40</v>
      </c>
      <c r="G87" s="36">
        <v>28</v>
      </c>
      <c r="H87" s="36">
        <v>1</v>
      </c>
      <c r="I87" s="37">
        <v>45640</v>
      </c>
    </row>
    <row r="88" spans="1:9" ht="15" customHeight="1" x14ac:dyDescent="0.25">
      <c r="A88" s="33">
        <v>2024</v>
      </c>
      <c r="B88" s="33">
        <v>2</v>
      </c>
      <c r="C88" s="33">
        <v>8</v>
      </c>
      <c r="D88" s="34" t="s">
        <v>43</v>
      </c>
      <c r="E88" s="35">
        <v>10</v>
      </c>
      <c r="F88" s="34" t="s">
        <v>45</v>
      </c>
      <c r="G88" s="36">
        <v>35</v>
      </c>
      <c r="H88" s="36">
        <v>25</v>
      </c>
      <c r="I88" s="37">
        <v>45616</v>
      </c>
    </row>
    <row r="89" spans="1:9" ht="15" customHeight="1" x14ac:dyDescent="0.25">
      <c r="A89" s="33">
        <v>2024</v>
      </c>
      <c r="B89" s="33">
        <v>2</v>
      </c>
      <c r="C89" s="33">
        <v>8</v>
      </c>
      <c r="D89" s="34" t="s">
        <v>48</v>
      </c>
      <c r="E89" s="35">
        <v>20</v>
      </c>
      <c r="F89" s="34" t="s">
        <v>46</v>
      </c>
      <c r="G89" s="36">
        <v>28</v>
      </c>
      <c r="H89" s="36">
        <v>8</v>
      </c>
      <c r="I89" s="37">
        <v>45618</v>
      </c>
    </row>
    <row r="90" spans="1:9" ht="15" customHeight="1" x14ac:dyDescent="0.25">
      <c r="A90" s="33">
        <v>2024</v>
      </c>
      <c r="B90" s="33">
        <v>2</v>
      </c>
      <c r="C90" s="33">
        <v>8</v>
      </c>
      <c r="D90" s="34" t="s">
        <v>39</v>
      </c>
      <c r="E90" s="35">
        <v>28</v>
      </c>
      <c r="F90" s="34" t="s">
        <v>68</v>
      </c>
      <c r="G90" s="36">
        <v>21</v>
      </c>
      <c r="H90" s="36">
        <v>7</v>
      </c>
      <c r="I90" s="37">
        <v>45631</v>
      </c>
    </row>
    <row r="91" spans="1:9" ht="15" customHeight="1" x14ac:dyDescent="0.25">
      <c r="A91" s="33">
        <v>2024</v>
      </c>
      <c r="B91" s="33">
        <v>2</v>
      </c>
      <c r="C91" s="33">
        <v>8</v>
      </c>
      <c r="D91" s="34" t="s">
        <v>56</v>
      </c>
      <c r="E91" s="35">
        <v>14</v>
      </c>
      <c r="F91" s="34" t="s">
        <v>54</v>
      </c>
      <c r="G91" s="36">
        <v>31</v>
      </c>
      <c r="H91" s="36">
        <v>17</v>
      </c>
      <c r="I91" s="37">
        <v>45630</v>
      </c>
    </row>
    <row r="92" spans="1:9" ht="15" customHeight="1" x14ac:dyDescent="0.25">
      <c r="A92" s="33">
        <v>2024</v>
      </c>
      <c r="B92" s="33">
        <v>2</v>
      </c>
      <c r="C92" s="33">
        <v>8</v>
      </c>
      <c r="D92" s="34" t="s">
        <v>55</v>
      </c>
      <c r="E92" s="35">
        <v>3</v>
      </c>
      <c r="F92" s="34" t="s">
        <v>70</v>
      </c>
      <c r="G92" s="45">
        <v>24</v>
      </c>
      <c r="H92" s="36">
        <v>21</v>
      </c>
      <c r="I92" s="37">
        <v>45627</v>
      </c>
    </row>
    <row r="93" spans="1:9" ht="15" customHeight="1" x14ac:dyDescent="0.25">
      <c r="A93" s="33">
        <v>2024</v>
      </c>
      <c r="B93" s="33">
        <v>2</v>
      </c>
      <c r="C93" s="33">
        <v>8</v>
      </c>
      <c r="D93" s="34" t="s">
        <v>51</v>
      </c>
      <c r="E93" s="35">
        <v>21</v>
      </c>
      <c r="F93" s="34" t="s">
        <v>47</v>
      </c>
      <c r="G93" s="36">
        <v>12</v>
      </c>
      <c r="H93" s="36">
        <v>9</v>
      </c>
      <c r="I93" s="37">
        <v>45622</v>
      </c>
    </row>
    <row r="94" spans="1:9" ht="15" customHeight="1" x14ac:dyDescent="0.25">
      <c r="A94" s="33">
        <v>2024</v>
      </c>
      <c r="B94" s="33">
        <v>2</v>
      </c>
      <c r="C94" s="33">
        <v>8</v>
      </c>
      <c r="D94" s="34" t="s">
        <v>53</v>
      </c>
      <c r="E94" s="35">
        <v>16</v>
      </c>
      <c r="F94" s="34" t="s">
        <v>36</v>
      </c>
      <c r="G94" s="36">
        <v>32</v>
      </c>
      <c r="H94" s="36">
        <v>16</v>
      </c>
      <c r="I94" s="37">
        <v>45634</v>
      </c>
    </row>
    <row r="95" spans="1:9" ht="15" customHeight="1" x14ac:dyDescent="0.25">
      <c r="A95" s="33">
        <v>2024</v>
      </c>
      <c r="B95" s="33">
        <v>2</v>
      </c>
      <c r="C95" s="33">
        <v>8</v>
      </c>
      <c r="D95" s="34" t="s">
        <v>69</v>
      </c>
      <c r="E95" s="35">
        <v>9</v>
      </c>
      <c r="F95" s="34" t="s">
        <v>44</v>
      </c>
      <c r="G95" s="36">
        <v>31</v>
      </c>
      <c r="H95" s="36">
        <v>22</v>
      </c>
      <c r="I95" s="37">
        <v>45637</v>
      </c>
    </row>
    <row r="96" spans="1:9" ht="15" customHeight="1" x14ac:dyDescent="0.25">
      <c r="A96" s="33">
        <v>2024</v>
      </c>
      <c r="B96" s="33">
        <v>2</v>
      </c>
      <c r="C96" s="33">
        <v>8</v>
      </c>
      <c r="D96" s="34" t="s">
        <v>52</v>
      </c>
      <c r="E96" s="35">
        <v>22</v>
      </c>
      <c r="F96" s="34" t="s">
        <v>41</v>
      </c>
      <c r="G96" s="46">
        <v>17</v>
      </c>
      <c r="H96" s="36">
        <v>5</v>
      </c>
      <c r="I96" s="37">
        <v>45642</v>
      </c>
    </row>
    <row r="97" spans="1:9" ht="15" customHeight="1" x14ac:dyDescent="0.25">
      <c r="A97" s="33">
        <v>2024</v>
      </c>
      <c r="B97" s="33">
        <v>2</v>
      </c>
      <c r="C97" s="33">
        <v>8</v>
      </c>
      <c r="D97" s="34" t="s">
        <v>37</v>
      </c>
      <c r="E97" s="35">
        <v>30</v>
      </c>
      <c r="F97" s="34" t="s">
        <v>38</v>
      </c>
      <c r="G97" s="36">
        <v>6</v>
      </c>
      <c r="H97" s="36">
        <v>24</v>
      </c>
      <c r="I97" s="37">
        <v>45626</v>
      </c>
    </row>
    <row r="98" spans="1:9" ht="15" customHeight="1" x14ac:dyDescent="0.25">
      <c r="A98" s="33">
        <v>2024</v>
      </c>
      <c r="B98" s="33">
        <v>3</v>
      </c>
      <c r="C98" s="33">
        <v>9</v>
      </c>
      <c r="D98" s="34" t="s">
        <v>42</v>
      </c>
      <c r="E98" s="35">
        <v>37</v>
      </c>
      <c r="F98" s="34" t="s">
        <v>50</v>
      </c>
      <c r="G98" s="36">
        <v>24</v>
      </c>
      <c r="H98" s="36">
        <v>13</v>
      </c>
      <c r="I98" s="37">
        <v>45658</v>
      </c>
    </row>
    <row r="99" spans="1:9" ht="15" customHeight="1" x14ac:dyDescent="0.25">
      <c r="A99" s="33">
        <v>2024</v>
      </c>
      <c r="B99" s="33">
        <v>3</v>
      </c>
      <c r="C99" s="33">
        <v>9</v>
      </c>
      <c r="D99" s="34" t="s">
        <v>40</v>
      </c>
      <c r="E99" s="35">
        <v>32</v>
      </c>
      <c r="F99" s="34" t="s">
        <v>43</v>
      </c>
      <c r="G99" s="36">
        <v>18</v>
      </c>
      <c r="H99" s="36">
        <v>14</v>
      </c>
      <c r="I99" s="37">
        <v>45674</v>
      </c>
    </row>
    <row r="100" spans="1:9" ht="15" customHeight="1" x14ac:dyDescent="0.25">
      <c r="A100" s="33">
        <v>2024</v>
      </c>
      <c r="B100" s="33">
        <v>3</v>
      </c>
      <c r="C100" s="33">
        <v>9</v>
      </c>
      <c r="D100" s="34" t="s">
        <v>45</v>
      </c>
      <c r="E100" s="35">
        <v>21</v>
      </c>
      <c r="F100" s="34" t="s">
        <v>48</v>
      </c>
      <c r="G100" s="36">
        <v>27</v>
      </c>
      <c r="H100" s="36">
        <v>6</v>
      </c>
      <c r="I100" s="37">
        <v>45652</v>
      </c>
    </row>
    <row r="101" spans="1:9" ht="15" customHeight="1" x14ac:dyDescent="0.25">
      <c r="A101" s="33">
        <v>2024</v>
      </c>
      <c r="B101" s="33">
        <v>3</v>
      </c>
      <c r="C101" s="33">
        <v>9</v>
      </c>
      <c r="D101" s="34" t="s">
        <v>46</v>
      </c>
      <c r="E101" s="35">
        <v>27</v>
      </c>
      <c r="F101" s="34" t="s">
        <v>39</v>
      </c>
      <c r="G101" s="36">
        <v>20</v>
      </c>
      <c r="H101" s="36">
        <v>7</v>
      </c>
      <c r="I101" s="37">
        <v>45653</v>
      </c>
    </row>
    <row r="102" spans="1:9" ht="15" customHeight="1" x14ac:dyDescent="0.25">
      <c r="A102" s="33">
        <v>2024</v>
      </c>
      <c r="B102" s="33">
        <v>3</v>
      </c>
      <c r="C102" s="33">
        <v>9</v>
      </c>
      <c r="D102" s="34" t="s">
        <v>68</v>
      </c>
      <c r="E102" s="35">
        <v>20</v>
      </c>
      <c r="F102" s="34" t="s">
        <v>56</v>
      </c>
      <c r="G102" s="36">
        <v>3</v>
      </c>
      <c r="H102" s="36">
        <v>17</v>
      </c>
      <c r="I102" s="37">
        <v>45654</v>
      </c>
    </row>
    <row r="103" spans="1:9" ht="15" customHeight="1" x14ac:dyDescent="0.25">
      <c r="A103" s="33">
        <v>2024</v>
      </c>
      <c r="B103" s="33">
        <v>3</v>
      </c>
      <c r="C103" s="33">
        <v>9</v>
      </c>
      <c r="D103" s="34" t="s">
        <v>54</v>
      </c>
      <c r="E103" s="35">
        <v>13</v>
      </c>
      <c r="F103" s="34" t="s">
        <v>55</v>
      </c>
      <c r="G103" s="36">
        <v>20</v>
      </c>
      <c r="H103" s="36">
        <v>7</v>
      </c>
      <c r="I103" s="37">
        <v>45660</v>
      </c>
    </row>
    <row r="104" spans="1:9" ht="15" customHeight="1" x14ac:dyDescent="0.25">
      <c r="A104" s="33">
        <v>2024</v>
      </c>
      <c r="B104" s="33">
        <v>3</v>
      </c>
      <c r="C104" s="33">
        <v>9</v>
      </c>
      <c r="D104" s="34" t="s">
        <v>70</v>
      </c>
      <c r="E104" s="35">
        <v>22</v>
      </c>
      <c r="F104" s="34" t="s">
        <v>51</v>
      </c>
      <c r="G104" s="36">
        <v>13</v>
      </c>
      <c r="H104" s="36">
        <v>9</v>
      </c>
      <c r="I104" s="37">
        <v>45646</v>
      </c>
    </row>
    <row r="105" spans="1:9" ht="15" customHeight="1" x14ac:dyDescent="0.25">
      <c r="A105" s="33">
        <v>2024</v>
      </c>
      <c r="B105" s="33">
        <v>3</v>
      </c>
      <c r="C105" s="33">
        <v>9</v>
      </c>
      <c r="D105" s="34" t="s">
        <v>47</v>
      </c>
      <c r="E105" s="35">
        <v>17</v>
      </c>
      <c r="F105" s="34" t="s">
        <v>53</v>
      </c>
      <c r="G105" s="36">
        <v>23</v>
      </c>
      <c r="H105" s="36">
        <v>6</v>
      </c>
      <c r="I105" s="37">
        <v>45670</v>
      </c>
    </row>
    <row r="106" spans="1:9" ht="15" customHeight="1" x14ac:dyDescent="0.25">
      <c r="A106" s="33">
        <v>2024</v>
      </c>
      <c r="B106" s="33">
        <v>3</v>
      </c>
      <c r="C106" s="33">
        <v>9</v>
      </c>
      <c r="D106" s="34" t="s">
        <v>36</v>
      </c>
      <c r="E106" s="35">
        <v>30</v>
      </c>
      <c r="F106" s="34" t="s">
        <v>69</v>
      </c>
      <c r="G106" s="36">
        <v>13</v>
      </c>
      <c r="H106" s="36">
        <v>17</v>
      </c>
      <c r="I106" s="37">
        <v>45659</v>
      </c>
    </row>
    <row r="107" spans="1:9" ht="15" customHeight="1" x14ac:dyDescent="0.25">
      <c r="A107" s="33">
        <v>2024</v>
      </c>
      <c r="B107" s="33">
        <v>3</v>
      </c>
      <c r="C107" s="33">
        <v>9</v>
      </c>
      <c r="D107" s="34" t="s">
        <v>44</v>
      </c>
      <c r="E107" s="35">
        <v>23</v>
      </c>
      <c r="F107" s="34" t="s">
        <v>52</v>
      </c>
      <c r="G107" s="36">
        <v>10</v>
      </c>
      <c r="H107" s="36">
        <v>13</v>
      </c>
      <c r="I107" s="37">
        <v>45673</v>
      </c>
    </row>
    <row r="108" spans="1:9" ht="15" customHeight="1" x14ac:dyDescent="0.25">
      <c r="A108" s="33">
        <v>2024</v>
      </c>
      <c r="B108" s="33">
        <v>3</v>
      </c>
      <c r="C108" s="33">
        <v>9</v>
      </c>
      <c r="D108" s="34" t="s">
        <v>41</v>
      </c>
      <c r="E108" s="35">
        <v>27</v>
      </c>
      <c r="F108" s="34" t="s">
        <v>37</v>
      </c>
      <c r="G108" s="36">
        <v>24</v>
      </c>
      <c r="H108" s="36">
        <v>3</v>
      </c>
      <c r="I108" s="37">
        <v>45675</v>
      </c>
    </row>
    <row r="109" spans="1:9" ht="15" customHeight="1" x14ac:dyDescent="0.25">
      <c r="A109" s="33">
        <v>2024</v>
      </c>
      <c r="B109" s="33">
        <v>3</v>
      </c>
      <c r="C109" s="33">
        <v>9</v>
      </c>
      <c r="D109" s="34" t="s">
        <v>38</v>
      </c>
      <c r="E109" s="35">
        <v>21</v>
      </c>
      <c r="F109" s="34" t="s">
        <v>49</v>
      </c>
      <c r="G109" s="36">
        <v>36</v>
      </c>
      <c r="H109" s="36">
        <v>57</v>
      </c>
      <c r="I109" s="37">
        <v>45661</v>
      </c>
    </row>
    <row r="110" spans="1:9" ht="15" customHeight="1" x14ac:dyDescent="0.25">
      <c r="A110" s="33">
        <v>2024</v>
      </c>
      <c r="B110" s="33">
        <v>3</v>
      </c>
      <c r="C110" s="33">
        <v>10</v>
      </c>
      <c r="D110" s="34" t="s">
        <v>43</v>
      </c>
      <c r="E110" s="35">
        <v>29</v>
      </c>
      <c r="F110" s="34" t="s">
        <v>42</v>
      </c>
      <c r="G110" s="36">
        <v>20</v>
      </c>
      <c r="H110" s="36">
        <v>9</v>
      </c>
      <c r="I110" s="37">
        <v>45645</v>
      </c>
    </row>
    <row r="111" spans="1:9" ht="15" customHeight="1" x14ac:dyDescent="0.25">
      <c r="A111" s="33">
        <v>2024</v>
      </c>
      <c r="B111" s="33">
        <v>3</v>
      </c>
      <c r="C111" s="33">
        <v>10</v>
      </c>
      <c r="D111" s="34" t="s">
        <v>48</v>
      </c>
      <c r="E111" s="35">
        <v>32</v>
      </c>
      <c r="F111" s="34" t="s">
        <v>40</v>
      </c>
      <c r="G111" s="36">
        <v>25</v>
      </c>
      <c r="H111" s="36">
        <v>7</v>
      </c>
      <c r="I111" s="37">
        <v>45676</v>
      </c>
    </row>
    <row r="112" spans="1:9" ht="15" customHeight="1" x14ac:dyDescent="0.25">
      <c r="A112" s="33">
        <v>2024</v>
      </c>
      <c r="B112" s="33">
        <v>3</v>
      </c>
      <c r="C112" s="33">
        <v>10</v>
      </c>
      <c r="D112" s="34" t="s">
        <v>39</v>
      </c>
      <c r="E112" s="35">
        <v>38</v>
      </c>
      <c r="F112" s="34" t="s">
        <v>45</v>
      </c>
      <c r="G112" s="36">
        <v>14</v>
      </c>
      <c r="H112" s="36">
        <v>24</v>
      </c>
      <c r="I112" s="37">
        <v>45653</v>
      </c>
    </row>
    <row r="113" spans="1:9" ht="15" customHeight="1" x14ac:dyDescent="0.25">
      <c r="A113" s="33">
        <v>2024</v>
      </c>
      <c r="B113" s="33">
        <v>3</v>
      </c>
      <c r="C113" s="33">
        <v>10</v>
      </c>
      <c r="D113" s="34" t="s">
        <v>56</v>
      </c>
      <c r="E113" s="35">
        <v>41</v>
      </c>
      <c r="F113" s="34" t="s">
        <v>46</v>
      </c>
      <c r="G113" s="36">
        <v>28</v>
      </c>
      <c r="H113" s="36">
        <v>13</v>
      </c>
      <c r="I113" s="37">
        <v>45664</v>
      </c>
    </row>
    <row r="114" spans="1:9" ht="15" customHeight="1" x14ac:dyDescent="0.25">
      <c r="A114" s="33">
        <v>2024</v>
      </c>
      <c r="B114" s="33">
        <v>3</v>
      </c>
      <c r="C114" s="33">
        <v>10</v>
      </c>
      <c r="D114" s="34" t="s">
        <v>55</v>
      </c>
      <c r="E114" s="35">
        <v>10</v>
      </c>
      <c r="F114" s="34" t="s">
        <v>68</v>
      </c>
      <c r="G114" s="36">
        <v>35</v>
      </c>
      <c r="H114" s="36">
        <v>25</v>
      </c>
      <c r="I114" s="37">
        <v>45674</v>
      </c>
    </row>
    <row r="115" spans="1:9" ht="15" customHeight="1" x14ac:dyDescent="0.25">
      <c r="A115" s="33">
        <v>2024</v>
      </c>
      <c r="B115" s="33">
        <v>3</v>
      </c>
      <c r="C115" s="33">
        <v>10</v>
      </c>
      <c r="D115" s="34" t="s">
        <v>51</v>
      </c>
      <c r="E115" s="35">
        <v>21</v>
      </c>
      <c r="F115" s="34" t="s">
        <v>54</v>
      </c>
      <c r="G115" s="36">
        <v>26</v>
      </c>
      <c r="H115" s="36">
        <v>5</v>
      </c>
      <c r="I115" s="37">
        <v>45655</v>
      </c>
    </row>
    <row r="116" spans="1:9" ht="15" customHeight="1" x14ac:dyDescent="0.25">
      <c r="A116" s="33">
        <v>2024</v>
      </c>
      <c r="B116" s="33">
        <v>3</v>
      </c>
      <c r="C116" s="33">
        <v>10</v>
      </c>
      <c r="D116" s="34" t="s">
        <v>53</v>
      </c>
      <c r="E116" s="35">
        <v>24</v>
      </c>
      <c r="F116" s="34" t="s">
        <v>70</v>
      </c>
      <c r="G116" s="36">
        <v>10</v>
      </c>
      <c r="H116" s="36">
        <v>14</v>
      </c>
      <c r="I116" s="37">
        <v>45659</v>
      </c>
    </row>
    <row r="117" spans="1:9" ht="15" customHeight="1" x14ac:dyDescent="0.25">
      <c r="A117" s="33">
        <v>2024</v>
      </c>
      <c r="B117" s="33">
        <v>3</v>
      </c>
      <c r="C117" s="33">
        <v>10</v>
      </c>
      <c r="D117" s="34" t="s">
        <v>69</v>
      </c>
      <c r="E117" s="35">
        <v>31</v>
      </c>
      <c r="F117" s="34" t="s">
        <v>47</v>
      </c>
      <c r="G117" s="36">
        <v>30</v>
      </c>
      <c r="H117" s="36">
        <v>1</v>
      </c>
      <c r="I117" s="37">
        <v>45678</v>
      </c>
    </row>
    <row r="118" spans="1:9" ht="15" customHeight="1" x14ac:dyDescent="0.25">
      <c r="A118" s="33">
        <v>2024</v>
      </c>
      <c r="B118" s="33">
        <v>3</v>
      </c>
      <c r="C118" s="33">
        <v>10</v>
      </c>
      <c r="D118" s="34" t="s">
        <v>52</v>
      </c>
      <c r="E118" s="35">
        <v>13</v>
      </c>
      <c r="F118" s="34" t="s">
        <v>36</v>
      </c>
      <c r="G118" s="36">
        <v>33</v>
      </c>
      <c r="H118" s="36">
        <v>20</v>
      </c>
      <c r="I118" s="37">
        <v>45659</v>
      </c>
    </row>
    <row r="119" spans="1:9" ht="15" customHeight="1" x14ac:dyDescent="0.25">
      <c r="A119" s="33">
        <v>2024</v>
      </c>
      <c r="B119" s="33">
        <v>3</v>
      </c>
      <c r="C119" s="33">
        <v>10</v>
      </c>
      <c r="D119" s="34" t="s">
        <v>37</v>
      </c>
      <c r="E119" s="35">
        <v>17</v>
      </c>
      <c r="F119" s="34" t="s">
        <v>44</v>
      </c>
      <c r="G119" s="36">
        <v>13</v>
      </c>
      <c r="H119" s="36">
        <v>4</v>
      </c>
      <c r="I119" s="37">
        <v>45674</v>
      </c>
    </row>
    <row r="120" spans="1:9" ht="15" customHeight="1" x14ac:dyDescent="0.25">
      <c r="A120" s="33">
        <v>2024</v>
      </c>
      <c r="B120" s="33">
        <v>3</v>
      </c>
      <c r="C120" s="33">
        <v>10</v>
      </c>
      <c r="D120" s="34" t="s">
        <v>49</v>
      </c>
      <c r="E120" s="35">
        <v>26</v>
      </c>
      <c r="F120" s="34" t="s">
        <v>41</v>
      </c>
      <c r="G120" s="36">
        <v>3</v>
      </c>
      <c r="H120" s="36">
        <v>23</v>
      </c>
      <c r="I120" s="37">
        <v>45674</v>
      </c>
    </row>
    <row r="121" spans="1:9" ht="15" customHeight="1" x14ac:dyDescent="0.25">
      <c r="A121" s="33">
        <v>2024</v>
      </c>
      <c r="B121" s="33">
        <v>3</v>
      </c>
      <c r="C121" s="33">
        <v>10</v>
      </c>
      <c r="D121" s="34" t="s">
        <v>50</v>
      </c>
      <c r="E121" s="35">
        <v>17</v>
      </c>
      <c r="F121" s="34" t="s">
        <v>38</v>
      </c>
      <c r="G121" s="36">
        <v>21</v>
      </c>
      <c r="H121" s="36">
        <v>4</v>
      </c>
      <c r="I121" s="37">
        <v>45654</v>
      </c>
    </row>
    <row r="122" spans="1:9" ht="15" customHeight="1" x14ac:dyDescent="0.25">
      <c r="A122" s="33">
        <v>2024</v>
      </c>
      <c r="B122" s="33">
        <v>3</v>
      </c>
      <c r="C122" s="33">
        <v>11</v>
      </c>
      <c r="D122" s="34" t="s">
        <v>42</v>
      </c>
      <c r="E122" s="35">
        <v>3</v>
      </c>
      <c r="F122" s="34" t="s">
        <v>48</v>
      </c>
      <c r="G122" s="36">
        <v>30</v>
      </c>
      <c r="H122" s="36">
        <v>27</v>
      </c>
      <c r="I122" s="37">
        <v>45662</v>
      </c>
    </row>
    <row r="123" spans="1:9" ht="15" customHeight="1" x14ac:dyDescent="0.25">
      <c r="A123" s="33">
        <v>2024</v>
      </c>
      <c r="B123" s="33">
        <v>3</v>
      </c>
      <c r="C123" s="33">
        <v>11</v>
      </c>
      <c r="D123" s="34" t="s">
        <v>40</v>
      </c>
      <c r="E123" s="35">
        <v>30</v>
      </c>
      <c r="F123" s="34" t="s">
        <v>39</v>
      </c>
      <c r="G123" s="36">
        <v>27</v>
      </c>
      <c r="H123" s="36">
        <v>3</v>
      </c>
      <c r="I123" s="37">
        <v>45674</v>
      </c>
    </row>
    <row r="124" spans="1:9" ht="15" customHeight="1" x14ac:dyDescent="0.25">
      <c r="A124" s="33">
        <v>2024</v>
      </c>
      <c r="B124" s="33">
        <v>3</v>
      </c>
      <c r="C124" s="33">
        <v>11</v>
      </c>
      <c r="D124" s="34" t="s">
        <v>45</v>
      </c>
      <c r="E124" s="35">
        <v>31</v>
      </c>
      <c r="F124" s="34" t="s">
        <v>56</v>
      </c>
      <c r="G124" s="36">
        <v>27</v>
      </c>
      <c r="H124" s="36">
        <v>4</v>
      </c>
      <c r="I124" s="37">
        <v>45653</v>
      </c>
    </row>
    <row r="125" spans="1:9" ht="15" customHeight="1" x14ac:dyDescent="0.25">
      <c r="A125" s="33">
        <v>2024</v>
      </c>
      <c r="B125" s="33">
        <v>3</v>
      </c>
      <c r="C125" s="33">
        <v>11</v>
      </c>
      <c r="D125" s="34" t="s">
        <v>46</v>
      </c>
      <c r="E125" s="35">
        <v>26</v>
      </c>
      <c r="F125" s="34" t="s">
        <v>55</v>
      </c>
      <c r="G125" s="36">
        <v>17</v>
      </c>
      <c r="H125" s="36">
        <v>9</v>
      </c>
      <c r="I125" s="37">
        <v>45654</v>
      </c>
    </row>
    <row r="126" spans="1:9" ht="15" customHeight="1" x14ac:dyDescent="0.25">
      <c r="A126" s="33">
        <v>2024</v>
      </c>
      <c r="B126" s="33">
        <v>3</v>
      </c>
      <c r="C126" s="33">
        <v>11</v>
      </c>
      <c r="D126" s="34" t="s">
        <v>68</v>
      </c>
      <c r="E126" s="35">
        <v>14</v>
      </c>
      <c r="F126" s="34" t="s">
        <v>51</v>
      </c>
      <c r="G126" s="36">
        <v>17</v>
      </c>
      <c r="H126" s="36">
        <v>3</v>
      </c>
      <c r="I126" s="37">
        <v>45652</v>
      </c>
    </row>
    <row r="127" spans="1:9" ht="15" customHeight="1" x14ac:dyDescent="0.25">
      <c r="A127" s="33">
        <v>2024</v>
      </c>
      <c r="B127" s="33">
        <v>3</v>
      </c>
      <c r="C127" s="33">
        <v>11</v>
      </c>
      <c r="D127" s="34" t="s">
        <v>54</v>
      </c>
      <c r="E127" s="35">
        <v>33</v>
      </c>
      <c r="F127" s="34" t="s">
        <v>53</v>
      </c>
      <c r="G127" s="36">
        <v>16</v>
      </c>
      <c r="H127" s="36">
        <v>17</v>
      </c>
      <c r="I127" s="37">
        <v>45658</v>
      </c>
    </row>
    <row r="128" spans="1:9" ht="15" customHeight="1" x14ac:dyDescent="0.25">
      <c r="A128" s="33">
        <v>2024</v>
      </c>
      <c r="B128" s="33">
        <v>3</v>
      </c>
      <c r="C128" s="33">
        <v>11</v>
      </c>
      <c r="D128" s="34" t="s">
        <v>70</v>
      </c>
      <c r="E128" s="35">
        <v>17</v>
      </c>
      <c r="F128" s="34" t="s">
        <v>69</v>
      </c>
      <c r="G128" s="36">
        <v>21</v>
      </c>
      <c r="H128" s="36">
        <v>4</v>
      </c>
      <c r="I128" s="37">
        <v>45663</v>
      </c>
    </row>
    <row r="129" spans="1:10" ht="15" customHeight="1" x14ac:dyDescent="0.25">
      <c r="A129" s="33">
        <v>2024</v>
      </c>
      <c r="B129" s="33">
        <v>3</v>
      </c>
      <c r="C129" s="33">
        <v>11</v>
      </c>
      <c r="D129" s="34" t="s">
        <v>47</v>
      </c>
      <c r="E129" s="35">
        <v>17</v>
      </c>
      <c r="F129" s="34" t="s">
        <v>52</v>
      </c>
      <c r="G129" s="36">
        <v>31</v>
      </c>
      <c r="H129" s="36">
        <v>14</v>
      </c>
      <c r="I129" s="37">
        <v>45672</v>
      </c>
    </row>
    <row r="130" spans="1:10" ht="15" customHeight="1" x14ac:dyDescent="0.25">
      <c r="A130" s="33">
        <v>2024</v>
      </c>
      <c r="B130" s="33">
        <v>3</v>
      </c>
      <c r="C130" s="33">
        <v>11</v>
      </c>
      <c r="D130" s="34" t="s">
        <v>36</v>
      </c>
      <c r="E130" s="35">
        <v>24</v>
      </c>
      <c r="F130" s="34" t="s">
        <v>37</v>
      </c>
      <c r="G130" s="36">
        <v>33</v>
      </c>
      <c r="H130" s="36">
        <v>9</v>
      </c>
      <c r="I130" s="37">
        <v>45660</v>
      </c>
    </row>
    <row r="131" spans="1:10" ht="15" customHeight="1" x14ac:dyDescent="0.25">
      <c r="A131" s="33">
        <v>2024</v>
      </c>
      <c r="B131" s="33">
        <v>3</v>
      </c>
      <c r="C131" s="33">
        <v>11</v>
      </c>
      <c r="D131" s="34" t="s">
        <v>44</v>
      </c>
      <c r="E131" s="35">
        <v>19</v>
      </c>
      <c r="F131" s="34" t="s">
        <v>49</v>
      </c>
      <c r="G131" s="36">
        <v>23</v>
      </c>
      <c r="H131" s="36">
        <v>4</v>
      </c>
      <c r="I131" s="37">
        <v>45675</v>
      </c>
    </row>
    <row r="132" spans="1:10" ht="15" customHeight="1" x14ac:dyDescent="0.25">
      <c r="A132" s="33">
        <v>2024</v>
      </c>
      <c r="B132" s="33">
        <v>3</v>
      </c>
      <c r="C132" s="33">
        <v>11</v>
      </c>
      <c r="D132" s="34" t="s">
        <v>41</v>
      </c>
      <c r="E132" s="35">
        <v>32</v>
      </c>
      <c r="F132" s="34" t="s">
        <v>50</v>
      </c>
      <c r="G132" s="36">
        <v>31</v>
      </c>
      <c r="H132" s="36">
        <v>1</v>
      </c>
      <c r="I132" s="37">
        <v>45676</v>
      </c>
    </row>
    <row r="133" spans="1:10" ht="15" customHeight="1" x14ac:dyDescent="0.25">
      <c r="A133" s="33">
        <v>2024</v>
      </c>
      <c r="B133" s="33">
        <v>3</v>
      </c>
      <c r="C133" s="33">
        <v>11</v>
      </c>
      <c r="D133" s="34" t="s">
        <v>38</v>
      </c>
      <c r="E133" s="35">
        <v>21</v>
      </c>
      <c r="F133" s="34" t="s">
        <v>43</v>
      </c>
      <c r="G133" s="36">
        <v>23</v>
      </c>
      <c r="H133" s="36">
        <v>2</v>
      </c>
      <c r="I133" s="37">
        <v>45660</v>
      </c>
    </row>
    <row r="134" spans="1:10" ht="15" customHeight="1" x14ac:dyDescent="0.25">
      <c r="A134" s="33">
        <v>2024</v>
      </c>
      <c r="B134" s="33">
        <v>3</v>
      </c>
      <c r="C134" s="33">
        <v>12</v>
      </c>
      <c r="D134" s="34" t="s">
        <v>39</v>
      </c>
      <c r="E134" s="35">
        <v>31</v>
      </c>
      <c r="F134" s="34" t="s">
        <v>42</v>
      </c>
      <c r="G134" s="36">
        <v>32</v>
      </c>
      <c r="H134" s="36">
        <v>1</v>
      </c>
      <c r="I134" s="37">
        <v>45648</v>
      </c>
    </row>
    <row r="135" spans="1:10" ht="15" customHeight="1" x14ac:dyDescent="0.25">
      <c r="A135" s="33">
        <v>2024</v>
      </c>
      <c r="B135" s="33">
        <v>3</v>
      </c>
      <c r="C135" s="33">
        <v>12</v>
      </c>
      <c r="D135" s="34" t="s">
        <v>56</v>
      </c>
      <c r="E135" s="35">
        <v>20</v>
      </c>
      <c r="F135" s="34" t="s">
        <v>40</v>
      </c>
      <c r="G135" s="36">
        <v>38</v>
      </c>
      <c r="H135" s="36">
        <v>18</v>
      </c>
      <c r="I135" s="37">
        <v>45677</v>
      </c>
      <c r="J135" s="48" t="s">
        <v>75</v>
      </c>
    </row>
    <row r="136" spans="1:10" ht="15" customHeight="1" x14ac:dyDescent="0.25">
      <c r="A136" s="33">
        <v>2024</v>
      </c>
      <c r="B136" s="33">
        <v>3</v>
      </c>
      <c r="C136" s="33">
        <v>12</v>
      </c>
      <c r="D136" s="34" t="s">
        <v>55</v>
      </c>
      <c r="E136" s="35">
        <v>14</v>
      </c>
      <c r="F136" s="34" t="s">
        <v>45</v>
      </c>
      <c r="G136" s="36">
        <v>38</v>
      </c>
      <c r="H136" s="36">
        <v>24</v>
      </c>
      <c r="I136" s="37">
        <v>45655</v>
      </c>
    </row>
    <row r="137" spans="1:10" ht="15" customHeight="1" x14ac:dyDescent="0.25">
      <c r="A137" s="33">
        <v>2024</v>
      </c>
      <c r="B137" s="33">
        <v>3</v>
      </c>
      <c r="C137" s="33">
        <v>12</v>
      </c>
      <c r="D137" s="34" t="s">
        <v>51</v>
      </c>
      <c r="E137" s="35">
        <v>27</v>
      </c>
      <c r="F137" s="34" t="s">
        <v>46</v>
      </c>
      <c r="G137" s="36">
        <v>10</v>
      </c>
      <c r="H137" s="36">
        <v>17</v>
      </c>
      <c r="I137" s="37">
        <v>45649</v>
      </c>
    </row>
    <row r="138" spans="1:10" ht="15" customHeight="1" x14ac:dyDescent="0.25">
      <c r="A138" s="33">
        <v>2024</v>
      </c>
      <c r="B138" s="33">
        <v>3</v>
      </c>
      <c r="C138" s="33">
        <v>12</v>
      </c>
      <c r="D138" s="34" t="s">
        <v>53</v>
      </c>
      <c r="E138" s="35">
        <v>31</v>
      </c>
      <c r="F138" s="34" t="s">
        <v>68</v>
      </c>
      <c r="G138" s="36">
        <v>41</v>
      </c>
      <c r="H138" s="36">
        <v>10</v>
      </c>
      <c r="I138" s="37">
        <v>45673</v>
      </c>
    </row>
    <row r="139" spans="1:10" ht="15" customHeight="1" x14ac:dyDescent="0.25">
      <c r="A139" s="33">
        <v>2024</v>
      </c>
      <c r="B139" s="33">
        <v>3</v>
      </c>
      <c r="C139" s="33">
        <v>12</v>
      </c>
      <c r="D139" s="34" t="s">
        <v>69</v>
      </c>
      <c r="E139" s="35">
        <v>21</v>
      </c>
      <c r="F139" s="34" t="s">
        <v>54</v>
      </c>
      <c r="G139" s="36">
        <v>25</v>
      </c>
      <c r="H139" s="36">
        <v>4</v>
      </c>
      <c r="I139" s="37">
        <v>45667</v>
      </c>
    </row>
    <row r="140" spans="1:10" ht="15" customHeight="1" x14ac:dyDescent="0.25">
      <c r="A140" s="33">
        <v>2024</v>
      </c>
      <c r="B140" s="33">
        <v>3</v>
      </c>
      <c r="C140" s="33">
        <v>12</v>
      </c>
      <c r="D140" s="34" t="s">
        <v>52</v>
      </c>
      <c r="E140" s="35">
        <v>10</v>
      </c>
      <c r="F140" s="34" t="s">
        <v>70</v>
      </c>
      <c r="G140" s="36">
        <v>29</v>
      </c>
      <c r="H140" s="36">
        <v>19</v>
      </c>
      <c r="I140" s="37">
        <v>45668</v>
      </c>
    </row>
    <row r="141" spans="1:10" ht="15" customHeight="1" x14ac:dyDescent="0.25">
      <c r="A141" s="33">
        <v>2024</v>
      </c>
      <c r="B141" s="33">
        <v>3</v>
      </c>
      <c r="C141" s="33">
        <v>12</v>
      </c>
      <c r="D141" s="34" t="s">
        <v>37</v>
      </c>
      <c r="E141" s="35">
        <v>24</v>
      </c>
      <c r="F141" s="34" t="s">
        <v>47</v>
      </c>
      <c r="G141" s="36">
        <v>10</v>
      </c>
      <c r="H141" s="36">
        <v>14</v>
      </c>
      <c r="I141" s="37">
        <v>45673</v>
      </c>
    </row>
    <row r="142" spans="1:10" ht="15" customHeight="1" x14ac:dyDescent="0.25">
      <c r="A142" s="33">
        <v>2024</v>
      </c>
      <c r="B142" s="33">
        <v>3</v>
      </c>
      <c r="C142" s="33">
        <v>12</v>
      </c>
      <c r="D142" s="34" t="s">
        <v>49</v>
      </c>
      <c r="E142" s="35">
        <v>20</v>
      </c>
      <c r="F142" s="34" t="s">
        <v>36</v>
      </c>
      <c r="G142" s="36">
        <v>0</v>
      </c>
      <c r="H142" s="36">
        <v>20</v>
      </c>
      <c r="I142" s="37">
        <v>45662</v>
      </c>
    </row>
    <row r="143" spans="1:10" ht="15" customHeight="1" x14ac:dyDescent="0.25">
      <c r="A143" s="33">
        <v>2024</v>
      </c>
      <c r="B143" s="33">
        <v>3</v>
      </c>
      <c r="C143" s="33">
        <v>12</v>
      </c>
      <c r="D143" s="34" t="s">
        <v>50</v>
      </c>
      <c r="E143" s="35">
        <v>20</v>
      </c>
      <c r="F143" s="34" t="s">
        <v>44</v>
      </c>
      <c r="G143" s="36">
        <v>14</v>
      </c>
      <c r="H143" s="36">
        <v>6</v>
      </c>
      <c r="I143" s="37">
        <v>45675</v>
      </c>
    </row>
    <row r="144" spans="1:10" ht="15" customHeight="1" x14ac:dyDescent="0.25">
      <c r="A144" s="33">
        <v>2024</v>
      </c>
      <c r="B144" s="33">
        <v>3</v>
      </c>
      <c r="C144" s="33">
        <v>12</v>
      </c>
      <c r="D144" s="34" t="s">
        <v>43</v>
      </c>
      <c r="E144" s="35">
        <v>9</v>
      </c>
      <c r="F144" s="34" t="s">
        <v>41</v>
      </c>
      <c r="G144" s="47">
        <v>15</v>
      </c>
      <c r="H144" s="36">
        <v>6</v>
      </c>
      <c r="I144" s="37">
        <v>45670</v>
      </c>
    </row>
    <row r="145" spans="1:9" ht="15" customHeight="1" x14ac:dyDescent="0.25">
      <c r="A145" s="33">
        <v>2024</v>
      </c>
      <c r="B145" s="33">
        <v>3</v>
      </c>
      <c r="C145" s="33">
        <v>12</v>
      </c>
      <c r="D145" s="34" t="s">
        <v>48</v>
      </c>
      <c r="E145" s="35">
        <v>28</v>
      </c>
      <c r="F145" s="34" t="s">
        <v>38</v>
      </c>
      <c r="G145" s="36">
        <v>19</v>
      </c>
      <c r="H145" s="36">
        <v>9</v>
      </c>
      <c r="I145" s="37">
        <v>45662</v>
      </c>
    </row>
    <row r="146" spans="1:9" ht="15" customHeight="1" x14ac:dyDescent="0.25">
      <c r="A146" s="33">
        <v>2024</v>
      </c>
      <c r="B146" s="33">
        <v>4</v>
      </c>
      <c r="C146" s="33">
        <v>13</v>
      </c>
      <c r="D146" s="34" t="s">
        <v>42</v>
      </c>
      <c r="E146" s="35">
        <v>17</v>
      </c>
      <c r="F146" s="34" t="s">
        <v>40</v>
      </c>
      <c r="G146" s="36">
        <v>38</v>
      </c>
      <c r="H146" s="36">
        <v>21</v>
      </c>
      <c r="I146" s="37">
        <v>45703</v>
      </c>
    </row>
    <row r="147" spans="1:9" ht="15" customHeight="1" x14ac:dyDescent="0.25">
      <c r="A147" s="33">
        <v>2024</v>
      </c>
      <c r="B147" s="33">
        <v>4</v>
      </c>
      <c r="C147" s="33">
        <v>13</v>
      </c>
      <c r="D147" s="34" t="s">
        <v>45</v>
      </c>
      <c r="E147" s="35">
        <v>21</v>
      </c>
      <c r="F147" s="34" t="s">
        <v>46</v>
      </c>
      <c r="G147" s="36">
        <v>23</v>
      </c>
      <c r="H147" s="36">
        <v>2</v>
      </c>
      <c r="I147" s="37">
        <v>45686</v>
      </c>
    </row>
    <row r="148" spans="1:9" ht="15" customHeight="1" x14ac:dyDescent="0.25">
      <c r="A148" s="33">
        <v>2024</v>
      </c>
      <c r="B148" s="33">
        <v>4</v>
      </c>
      <c r="C148" s="33">
        <v>13</v>
      </c>
      <c r="D148" s="34" t="s">
        <v>68</v>
      </c>
      <c r="E148" s="35">
        <v>24</v>
      </c>
      <c r="F148" s="34" t="s">
        <v>54</v>
      </c>
      <c r="G148" s="36">
        <v>22</v>
      </c>
      <c r="H148" s="36">
        <v>2</v>
      </c>
      <c r="I148" s="37">
        <v>45685</v>
      </c>
    </row>
    <row r="149" spans="1:9" ht="15" customHeight="1" x14ac:dyDescent="0.25">
      <c r="A149" s="33">
        <v>2024</v>
      </c>
      <c r="B149" s="33">
        <v>4</v>
      </c>
      <c r="C149" s="33">
        <v>13</v>
      </c>
      <c r="D149" s="34" t="s">
        <v>70</v>
      </c>
      <c r="E149" s="35">
        <v>15</v>
      </c>
      <c r="F149" s="34" t="s">
        <v>47</v>
      </c>
      <c r="G149" s="36">
        <v>19</v>
      </c>
      <c r="H149" s="36">
        <v>4</v>
      </c>
      <c r="I149" s="37">
        <v>45691</v>
      </c>
    </row>
    <row r="150" spans="1:9" ht="15" customHeight="1" x14ac:dyDescent="0.25">
      <c r="A150" s="33">
        <v>2024</v>
      </c>
      <c r="B150" s="33">
        <v>4</v>
      </c>
      <c r="C150" s="33">
        <v>13</v>
      </c>
      <c r="D150" s="34" t="s">
        <v>36</v>
      </c>
      <c r="E150" s="35">
        <v>3</v>
      </c>
      <c r="F150" s="34" t="s">
        <v>44</v>
      </c>
      <c r="G150" s="36">
        <v>27</v>
      </c>
      <c r="H150" s="36">
        <v>24</v>
      </c>
      <c r="I150" s="37">
        <v>45692</v>
      </c>
    </row>
    <row r="151" spans="1:9" ht="15" customHeight="1" x14ac:dyDescent="0.25">
      <c r="A151" s="33">
        <v>2024</v>
      </c>
      <c r="B151" s="33">
        <v>4</v>
      </c>
      <c r="C151" s="33">
        <v>13</v>
      </c>
      <c r="D151" s="34" t="s">
        <v>41</v>
      </c>
      <c r="E151" s="35">
        <v>27</v>
      </c>
      <c r="F151" s="34" t="s">
        <v>38</v>
      </c>
      <c r="G151" s="36">
        <v>6</v>
      </c>
      <c r="H151" s="36">
        <v>21</v>
      </c>
      <c r="I151" s="37">
        <v>45704</v>
      </c>
    </row>
    <row r="152" spans="1:9" ht="15" customHeight="1" x14ac:dyDescent="0.25">
      <c r="A152" s="33">
        <v>2024</v>
      </c>
      <c r="B152" s="33">
        <v>4</v>
      </c>
      <c r="C152" s="33">
        <v>13</v>
      </c>
      <c r="D152" s="34" t="s">
        <v>56</v>
      </c>
      <c r="E152" s="35">
        <v>16</v>
      </c>
      <c r="F152" s="34" t="s">
        <v>55</v>
      </c>
      <c r="G152" s="36">
        <v>31</v>
      </c>
      <c r="H152" s="36">
        <v>15</v>
      </c>
      <c r="I152" s="37">
        <v>45700</v>
      </c>
    </row>
    <row r="153" spans="1:9" ht="15" customHeight="1" x14ac:dyDescent="0.25">
      <c r="A153" s="33">
        <v>2024</v>
      </c>
      <c r="B153" s="33">
        <v>4</v>
      </c>
      <c r="C153" s="33">
        <v>13</v>
      </c>
      <c r="D153" s="34" t="s">
        <v>51</v>
      </c>
      <c r="E153" s="35">
        <v>22</v>
      </c>
      <c r="F153" s="34" t="s">
        <v>53</v>
      </c>
      <c r="G153" s="36">
        <v>7</v>
      </c>
      <c r="H153" s="36">
        <v>15</v>
      </c>
      <c r="I153" s="37">
        <v>45693</v>
      </c>
    </row>
    <row r="154" spans="1:9" ht="15" customHeight="1" x14ac:dyDescent="0.25">
      <c r="A154" s="33">
        <v>2024</v>
      </c>
      <c r="B154" s="33">
        <v>4</v>
      </c>
      <c r="C154" s="33">
        <v>13</v>
      </c>
      <c r="D154" s="34" t="s">
        <v>69</v>
      </c>
      <c r="E154" s="35">
        <v>31</v>
      </c>
      <c r="F154" s="34" t="s">
        <v>52</v>
      </c>
      <c r="G154" s="36">
        <v>3</v>
      </c>
      <c r="H154" s="36">
        <v>28</v>
      </c>
      <c r="I154" s="37">
        <v>45707</v>
      </c>
    </row>
    <row r="155" spans="1:9" ht="15" customHeight="1" x14ac:dyDescent="0.25">
      <c r="A155" s="33">
        <v>2024</v>
      </c>
      <c r="B155" s="33">
        <v>4</v>
      </c>
      <c r="C155" s="33">
        <v>13</v>
      </c>
      <c r="D155" s="34" t="s">
        <v>37</v>
      </c>
      <c r="E155" s="35">
        <v>31</v>
      </c>
      <c r="F155" s="34" t="s">
        <v>49</v>
      </c>
      <c r="G155" s="36">
        <v>14</v>
      </c>
      <c r="H155" s="36">
        <v>17</v>
      </c>
      <c r="I155" s="37">
        <v>45699</v>
      </c>
    </row>
    <row r="156" spans="1:9" ht="15" customHeight="1" x14ac:dyDescent="0.25">
      <c r="A156" s="33">
        <v>2024</v>
      </c>
      <c r="B156" s="33">
        <v>4</v>
      </c>
      <c r="C156" s="33">
        <v>13</v>
      </c>
      <c r="D156" s="34" t="s">
        <v>50</v>
      </c>
      <c r="E156" s="35">
        <v>24</v>
      </c>
      <c r="F156" s="34" t="s">
        <v>43</v>
      </c>
      <c r="G156" s="36">
        <v>31</v>
      </c>
      <c r="H156" s="36">
        <v>7</v>
      </c>
      <c r="I156" s="37">
        <v>45694</v>
      </c>
    </row>
    <row r="157" spans="1:9" ht="15" customHeight="1" x14ac:dyDescent="0.25">
      <c r="A157" s="33">
        <v>2024</v>
      </c>
      <c r="B157" s="33">
        <v>4</v>
      </c>
      <c r="C157" s="33">
        <v>13</v>
      </c>
      <c r="D157" s="34" t="s">
        <v>48</v>
      </c>
      <c r="E157" s="35">
        <v>27</v>
      </c>
      <c r="F157" s="34" t="s">
        <v>39</v>
      </c>
      <c r="G157" s="36">
        <v>17</v>
      </c>
      <c r="H157" s="36">
        <v>10</v>
      </c>
      <c r="I157" s="37">
        <v>45690</v>
      </c>
    </row>
    <row r="158" spans="1:9" ht="15" customHeight="1" x14ac:dyDescent="0.25">
      <c r="A158" s="33">
        <v>2024</v>
      </c>
      <c r="B158" s="33">
        <v>4</v>
      </c>
      <c r="C158" s="33">
        <v>14</v>
      </c>
      <c r="D158" s="34" t="s">
        <v>46</v>
      </c>
      <c r="E158" s="35">
        <v>25</v>
      </c>
      <c r="F158" s="34" t="s">
        <v>42</v>
      </c>
      <c r="G158" s="56">
        <v>38</v>
      </c>
      <c r="H158" s="36">
        <v>13</v>
      </c>
      <c r="I158" s="37">
        <v>45693</v>
      </c>
    </row>
    <row r="159" spans="1:9" ht="15" customHeight="1" x14ac:dyDescent="0.25">
      <c r="A159" s="33">
        <v>2024</v>
      </c>
      <c r="B159" s="33">
        <v>4</v>
      </c>
      <c r="C159" s="33">
        <v>14</v>
      </c>
      <c r="D159" s="34" t="s">
        <v>54</v>
      </c>
      <c r="E159" s="35">
        <v>13</v>
      </c>
      <c r="F159" s="34" t="s">
        <v>45</v>
      </c>
      <c r="G159" s="36">
        <v>20</v>
      </c>
      <c r="H159" s="36">
        <v>7</v>
      </c>
      <c r="I159" s="37">
        <v>45688</v>
      </c>
    </row>
    <row r="160" spans="1:9" ht="15" customHeight="1" x14ac:dyDescent="0.25">
      <c r="A160" s="33">
        <v>2024</v>
      </c>
      <c r="B160" s="33">
        <v>4</v>
      </c>
      <c r="C160" s="33">
        <v>14</v>
      </c>
      <c r="D160" s="34" t="s">
        <v>47</v>
      </c>
      <c r="E160" s="35">
        <v>10</v>
      </c>
      <c r="F160" s="34" t="s">
        <v>68</v>
      </c>
      <c r="G160" s="36">
        <v>24</v>
      </c>
      <c r="H160" s="36">
        <v>14</v>
      </c>
      <c r="I160" s="37">
        <v>45683</v>
      </c>
    </row>
    <row r="161" spans="1:9" ht="15" customHeight="1" x14ac:dyDescent="0.25">
      <c r="A161" s="33">
        <v>2024</v>
      </c>
      <c r="B161" s="33">
        <v>4</v>
      </c>
      <c r="C161" s="33">
        <v>14</v>
      </c>
      <c r="D161" s="34" t="s">
        <v>44</v>
      </c>
      <c r="E161" s="35">
        <v>6</v>
      </c>
      <c r="F161" s="34" t="s">
        <v>70</v>
      </c>
      <c r="G161" s="36">
        <v>26</v>
      </c>
      <c r="H161" s="36">
        <v>20</v>
      </c>
      <c r="I161" s="37">
        <v>45702</v>
      </c>
    </row>
    <row r="162" spans="1:9" ht="15" customHeight="1" x14ac:dyDescent="0.25">
      <c r="A162" s="33">
        <v>2024</v>
      </c>
      <c r="B162" s="33">
        <v>4</v>
      </c>
      <c r="C162" s="33">
        <v>14</v>
      </c>
      <c r="D162" s="34" t="s">
        <v>38</v>
      </c>
      <c r="E162" s="35">
        <v>25</v>
      </c>
      <c r="F162" s="34" t="s">
        <v>36</v>
      </c>
      <c r="G162" s="36">
        <v>13</v>
      </c>
      <c r="H162" s="36">
        <v>12</v>
      </c>
      <c r="I162" s="37">
        <v>45690</v>
      </c>
    </row>
    <row r="163" spans="1:9" ht="15" customHeight="1" x14ac:dyDescent="0.25">
      <c r="A163" s="33">
        <v>2024</v>
      </c>
      <c r="B163" s="33">
        <v>4</v>
      </c>
      <c r="C163" s="33">
        <v>14</v>
      </c>
      <c r="D163" s="34" t="s">
        <v>40</v>
      </c>
      <c r="E163" s="35">
        <v>24</v>
      </c>
      <c r="F163" s="34" t="s">
        <v>41</v>
      </c>
      <c r="G163" s="36">
        <v>29</v>
      </c>
      <c r="H163" s="36">
        <v>5</v>
      </c>
      <c r="I163" s="37">
        <v>45704</v>
      </c>
    </row>
    <row r="164" spans="1:9" ht="15" customHeight="1" x14ac:dyDescent="0.25">
      <c r="A164" s="33">
        <v>2024</v>
      </c>
      <c r="B164" s="33">
        <v>4</v>
      </c>
      <c r="C164" s="33">
        <v>14</v>
      </c>
      <c r="D164" s="34" t="s">
        <v>53</v>
      </c>
      <c r="E164" s="35">
        <v>31</v>
      </c>
      <c r="F164" s="34" t="s">
        <v>56</v>
      </c>
      <c r="G164" s="36">
        <v>33</v>
      </c>
      <c r="H164" s="36">
        <v>2</v>
      </c>
      <c r="I164" s="37">
        <v>45702</v>
      </c>
    </row>
    <row r="165" spans="1:9" ht="15" customHeight="1" x14ac:dyDescent="0.25">
      <c r="A165" s="33">
        <v>2024</v>
      </c>
      <c r="B165" s="33">
        <v>4</v>
      </c>
      <c r="C165" s="33">
        <v>14</v>
      </c>
      <c r="D165" s="34" t="s">
        <v>52</v>
      </c>
      <c r="E165" s="35">
        <v>28</v>
      </c>
      <c r="F165" s="34" t="s">
        <v>51</v>
      </c>
      <c r="G165" s="36">
        <v>26</v>
      </c>
      <c r="H165" s="36">
        <v>2</v>
      </c>
      <c r="I165" s="37">
        <v>45688</v>
      </c>
    </row>
    <row r="166" spans="1:9" ht="15" customHeight="1" x14ac:dyDescent="0.25">
      <c r="A166" s="33">
        <v>2024</v>
      </c>
      <c r="B166" s="33">
        <v>4</v>
      </c>
      <c r="C166" s="33">
        <v>14</v>
      </c>
      <c r="D166" s="34" t="s">
        <v>49</v>
      </c>
      <c r="E166" s="35">
        <v>14</v>
      </c>
      <c r="F166" s="34" t="s">
        <v>69</v>
      </c>
      <c r="G166" s="36">
        <v>22</v>
      </c>
      <c r="H166" s="36">
        <v>8</v>
      </c>
      <c r="I166" s="37">
        <v>45704</v>
      </c>
    </row>
    <row r="167" spans="1:9" ht="15" customHeight="1" x14ac:dyDescent="0.25">
      <c r="A167" s="33">
        <v>2024</v>
      </c>
      <c r="B167" s="33">
        <v>4</v>
      </c>
      <c r="C167" s="33">
        <v>14</v>
      </c>
      <c r="D167" s="34" t="s">
        <v>43</v>
      </c>
      <c r="E167" s="35">
        <v>17</v>
      </c>
      <c r="F167" s="34" t="s">
        <v>37</v>
      </c>
      <c r="G167" s="36">
        <v>20</v>
      </c>
      <c r="H167" s="36">
        <v>3</v>
      </c>
      <c r="I167" s="37">
        <v>45682</v>
      </c>
    </row>
    <row r="168" spans="1:9" ht="15" customHeight="1" x14ac:dyDescent="0.25">
      <c r="A168" s="33">
        <v>2024</v>
      </c>
      <c r="B168" s="33">
        <v>4</v>
      </c>
      <c r="C168" s="33">
        <v>14</v>
      </c>
      <c r="D168" s="34" t="s">
        <v>39</v>
      </c>
      <c r="E168" s="35">
        <v>16</v>
      </c>
      <c r="F168" s="34" t="s">
        <v>50</v>
      </c>
      <c r="G168" s="36">
        <v>27</v>
      </c>
      <c r="H168" s="36">
        <v>11</v>
      </c>
      <c r="I168" s="37">
        <v>45690</v>
      </c>
    </row>
    <row r="169" spans="1:9" ht="15" customHeight="1" x14ac:dyDescent="0.25">
      <c r="A169" s="33">
        <v>2024</v>
      </c>
      <c r="B169" s="33">
        <v>4</v>
      </c>
      <c r="C169" s="33">
        <v>14</v>
      </c>
      <c r="D169" s="34" t="s">
        <v>55</v>
      </c>
      <c r="E169" s="35">
        <v>26</v>
      </c>
      <c r="F169" s="34" t="s">
        <v>48</v>
      </c>
      <c r="G169" s="36">
        <v>20</v>
      </c>
      <c r="H169" s="36">
        <v>6</v>
      </c>
      <c r="I169" s="37">
        <v>45694</v>
      </c>
    </row>
    <row r="170" spans="1:9" ht="15" customHeight="1" x14ac:dyDescent="0.25">
      <c r="A170" s="33">
        <v>2024</v>
      </c>
      <c r="B170" s="33">
        <v>4</v>
      </c>
      <c r="C170" s="33">
        <v>15</v>
      </c>
      <c r="D170" s="34" t="s">
        <v>42</v>
      </c>
      <c r="E170" s="35">
        <v>27</v>
      </c>
      <c r="F170" s="34" t="s">
        <v>54</v>
      </c>
      <c r="G170" s="36">
        <v>16</v>
      </c>
      <c r="H170" s="36">
        <v>11</v>
      </c>
      <c r="I170" s="37">
        <v>45682</v>
      </c>
    </row>
    <row r="171" spans="1:9" ht="15" customHeight="1" x14ac:dyDescent="0.25">
      <c r="A171" s="33">
        <v>2024</v>
      </c>
      <c r="B171" s="33">
        <v>4</v>
      </c>
      <c r="C171" s="33">
        <v>15</v>
      </c>
      <c r="D171" s="34" t="s">
        <v>45</v>
      </c>
      <c r="E171" s="35">
        <v>33</v>
      </c>
      <c r="F171" s="34" t="s">
        <v>47</v>
      </c>
      <c r="G171" s="36">
        <v>25</v>
      </c>
      <c r="H171" s="36">
        <v>8</v>
      </c>
      <c r="I171" s="37">
        <v>45689</v>
      </c>
    </row>
    <row r="172" spans="1:9" ht="15" customHeight="1" x14ac:dyDescent="0.25">
      <c r="A172" s="33">
        <v>2024</v>
      </c>
      <c r="B172" s="33">
        <v>4</v>
      </c>
      <c r="C172" s="33">
        <v>15</v>
      </c>
      <c r="D172" s="34" t="s">
        <v>68</v>
      </c>
      <c r="E172" s="35">
        <v>14</v>
      </c>
      <c r="F172" s="34" t="s">
        <v>44</v>
      </c>
      <c r="G172" s="36">
        <v>30</v>
      </c>
      <c r="H172" s="36">
        <v>16</v>
      </c>
      <c r="I172" s="37">
        <v>45705</v>
      </c>
    </row>
    <row r="173" spans="1:9" ht="15" customHeight="1" x14ac:dyDescent="0.25">
      <c r="A173" s="33">
        <v>2024</v>
      </c>
      <c r="B173" s="33">
        <v>4</v>
      </c>
      <c r="C173" s="33">
        <v>15</v>
      </c>
      <c r="D173" s="34" t="s">
        <v>70</v>
      </c>
      <c r="E173" s="35">
        <v>6</v>
      </c>
      <c r="F173" s="34" t="s">
        <v>38</v>
      </c>
      <c r="G173" s="36">
        <v>3</v>
      </c>
      <c r="H173" s="36">
        <v>3</v>
      </c>
      <c r="I173" s="37">
        <v>45699</v>
      </c>
    </row>
    <row r="174" spans="1:9" ht="15" customHeight="1" x14ac:dyDescent="0.25">
      <c r="A174" s="33">
        <v>2024</v>
      </c>
      <c r="B174" s="33">
        <v>4</v>
      </c>
      <c r="C174" s="33">
        <v>15</v>
      </c>
      <c r="D174" s="34" t="s">
        <v>36</v>
      </c>
      <c r="E174" s="35">
        <v>28</v>
      </c>
      <c r="F174" s="34" t="s">
        <v>40</v>
      </c>
      <c r="G174" s="36">
        <v>24</v>
      </c>
      <c r="H174" s="36">
        <v>4</v>
      </c>
      <c r="I174" s="37">
        <v>45695</v>
      </c>
    </row>
    <row r="175" spans="1:9" ht="15" customHeight="1" x14ac:dyDescent="0.25">
      <c r="A175" s="33">
        <v>2024</v>
      </c>
      <c r="B175" s="33">
        <v>4</v>
      </c>
      <c r="C175" s="33">
        <v>15</v>
      </c>
      <c r="D175" s="34" t="s">
        <v>41</v>
      </c>
      <c r="E175" s="35">
        <v>21</v>
      </c>
      <c r="F175" s="34" t="s">
        <v>46</v>
      </c>
      <c r="G175" s="36">
        <v>24</v>
      </c>
      <c r="H175" s="36">
        <v>3</v>
      </c>
      <c r="I175" s="37">
        <v>45698</v>
      </c>
    </row>
    <row r="176" spans="1:9" ht="15" customHeight="1" x14ac:dyDescent="0.25">
      <c r="A176" s="33">
        <v>2024</v>
      </c>
      <c r="B176" s="33">
        <v>4</v>
      </c>
      <c r="C176" s="33">
        <v>15</v>
      </c>
      <c r="D176" s="34" t="s">
        <v>56</v>
      </c>
      <c r="E176" s="35">
        <v>26</v>
      </c>
      <c r="F176" s="34" t="s">
        <v>52</v>
      </c>
      <c r="G176" s="58" t="s">
        <v>78</v>
      </c>
      <c r="H176" s="36">
        <v>3</v>
      </c>
      <c r="I176" s="37">
        <v>45700</v>
      </c>
    </row>
    <row r="177" spans="1:9" ht="15" customHeight="1" x14ac:dyDescent="0.25">
      <c r="A177" s="33">
        <v>2024</v>
      </c>
      <c r="B177" s="33">
        <v>4</v>
      </c>
      <c r="C177" s="33">
        <v>15</v>
      </c>
      <c r="D177" s="34" t="s">
        <v>51</v>
      </c>
      <c r="E177" s="35">
        <v>6</v>
      </c>
      <c r="F177" s="34" t="s">
        <v>49</v>
      </c>
      <c r="G177" s="36">
        <v>22</v>
      </c>
      <c r="H177" s="36">
        <v>16</v>
      </c>
      <c r="I177" s="37">
        <v>45685</v>
      </c>
    </row>
    <row r="178" spans="1:9" ht="15" customHeight="1" x14ac:dyDescent="0.25">
      <c r="A178" s="33">
        <v>2024</v>
      </c>
      <c r="B178" s="33">
        <v>4</v>
      </c>
      <c r="C178" s="33">
        <v>15</v>
      </c>
      <c r="D178" s="34" t="s">
        <v>69</v>
      </c>
      <c r="E178" s="35">
        <v>23</v>
      </c>
      <c r="F178" s="34" t="s">
        <v>43</v>
      </c>
      <c r="G178" s="36">
        <v>30</v>
      </c>
      <c r="H178" s="36">
        <v>7</v>
      </c>
      <c r="I178" s="37">
        <v>45700</v>
      </c>
    </row>
    <row r="179" spans="1:9" ht="15" customHeight="1" x14ac:dyDescent="0.25">
      <c r="A179" s="33">
        <v>2024</v>
      </c>
      <c r="B179" s="33">
        <v>4</v>
      </c>
      <c r="C179" s="33">
        <v>15</v>
      </c>
      <c r="D179" s="34" t="s">
        <v>37</v>
      </c>
      <c r="E179" s="35">
        <v>22</v>
      </c>
      <c r="F179" s="34" t="s">
        <v>39</v>
      </c>
      <c r="G179" s="36">
        <v>24</v>
      </c>
      <c r="H179" s="36">
        <v>2</v>
      </c>
      <c r="I179" s="37">
        <v>45705</v>
      </c>
    </row>
    <row r="180" spans="1:9" ht="15" customHeight="1" x14ac:dyDescent="0.25">
      <c r="A180" s="33">
        <v>2024</v>
      </c>
      <c r="B180" s="33">
        <v>4</v>
      </c>
      <c r="C180" s="33">
        <v>15</v>
      </c>
      <c r="D180" s="34" t="s">
        <v>50</v>
      </c>
      <c r="E180" s="35">
        <v>20</v>
      </c>
      <c r="F180" s="34" t="s">
        <v>55</v>
      </c>
      <c r="G180" s="36">
        <v>31</v>
      </c>
      <c r="H180" s="36">
        <v>11</v>
      </c>
      <c r="I180" s="37">
        <v>45696</v>
      </c>
    </row>
    <row r="181" spans="1:9" ht="15" customHeight="1" x14ac:dyDescent="0.25">
      <c r="A181" s="33">
        <v>2024</v>
      </c>
      <c r="B181" s="33">
        <v>4</v>
      </c>
      <c r="C181" s="33">
        <v>15</v>
      </c>
      <c r="D181" s="34" t="s">
        <v>48</v>
      </c>
      <c r="E181" s="35">
        <v>27</v>
      </c>
      <c r="F181" s="34" t="s">
        <v>53</v>
      </c>
      <c r="G181" s="36">
        <v>6</v>
      </c>
      <c r="H181" s="36">
        <v>21</v>
      </c>
      <c r="I181" s="37">
        <v>45694</v>
      </c>
    </row>
    <row r="182" spans="1:9" ht="15" customHeight="1" x14ac:dyDescent="0.25">
      <c r="A182" s="33">
        <v>2024</v>
      </c>
      <c r="B182" s="33">
        <v>4</v>
      </c>
      <c r="C182" s="33">
        <v>16</v>
      </c>
      <c r="D182" s="34" t="s">
        <v>47</v>
      </c>
      <c r="E182" s="35">
        <v>23</v>
      </c>
      <c r="F182" s="34" t="s">
        <v>42</v>
      </c>
      <c r="G182" s="36">
        <v>33</v>
      </c>
      <c r="H182" s="36">
        <v>10</v>
      </c>
      <c r="I182" s="37">
        <v>45693</v>
      </c>
    </row>
    <row r="183" spans="1:9" ht="15" customHeight="1" x14ac:dyDescent="0.25">
      <c r="A183" s="33">
        <v>2024</v>
      </c>
      <c r="B183" s="33">
        <v>4</v>
      </c>
      <c r="C183" s="33">
        <v>16</v>
      </c>
      <c r="D183" s="34" t="s">
        <v>44</v>
      </c>
      <c r="E183" s="35">
        <v>34</v>
      </c>
      <c r="F183" s="34" t="s">
        <v>45</v>
      </c>
      <c r="G183" s="36">
        <v>28</v>
      </c>
      <c r="H183" s="36">
        <v>6</v>
      </c>
      <c r="I183" s="37">
        <v>45688</v>
      </c>
    </row>
    <row r="184" spans="1:9" ht="15" customHeight="1" x14ac:dyDescent="0.25">
      <c r="A184" s="33">
        <v>2024</v>
      </c>
      <c r="B184" s="33">
        <v>4</v>
      </c>
      <c r="C184" s="33">
        <v>16</v>
      </c>
      <c r="D184" s="34" t="s">
        <v>38</v>
      </c>
      <c r="E184" s="35">
        <v>41</v>
      </c>
      <c r="F184" s="34" t="s">
        <v>68</v>
      </c>
      <c r="G184" s="36">
        <v>21</v>
      </c>
      <c r="H184" s="36">
        <v>20</v>
      </c>
      <c r="I184" s="37">
        <v>45703</v>
      </c>
    </row>
    <row r="185" spans="1:9" ht="15" customHeight="1" x14ac:dyDescent="0.25">
      <c r="A185" s="33">
        <v>2024</v>
      </c>
      <c r="B185" s="33">
        <v>4</v>
      </c>
      <c r="C185" s="33">
        <v>16</v>
      </c>
      <c r="D185" s="34" t="s">
        <v>40</v>
      </c>
      <c r="E185" s="35">
        <v>7</v>
      </c>
      <c r="F185" s="34" t="s">
        <v>70</v>
      </c>
      <c r="G185" s="36">
        <v>20</v>
      </c>
      <c r="H185" s="36">
        <v>13</v>
      </c>
      <c r="I185" s="37">
        <v>45700</v>
      </c>
    </row>
    <row r="186" spans="1:9" ht="15" customHeight="1" x14ac:dyDescent="0.25">
      <c r="A186" s="33">
        <v>2024</v>
      </c>
      <c r="B186" s="33">
        <v>4</v>
      </c>
      <c r="C186" s="33">
        <v>16</v>
      </c>
      <c r="D186" s="34" t="s">
        <v>46</v>
      </c>
      <c r="E186" s="35">
        <v>10</v>
      </c>
      <c r="F186" s="34" t="s">
        <v>36</v>
      </c>
      <c r="G186" s="36">
        <v>26</v>
      </c>
      <c r="H186" s="36">
        <v>16</v>
      </c>
      <c r="I186" s="37">
        <v>45689</v>
      </c>
    </row>
    <row r="187" spans="1:9" ht="15" customHeight="1" x14ac:dyDescent="0.25">
      <c r="A187" s="33">
        <v>2024</v>
      </c>
      <c r="B187" s="33">
        <v>4</v>
      </c>
      <c r="C187" s="33">
        <v>16</v>
      </c>
      <c r="D187" s="34" t="s">
        <v>54</v>
      </c>
      <c r="E187" s="35">
        <v>33</v>
      </c>
      <c r="F187" s="34" t="s">
        <v>41</v>
      </c>
      <c r="G187" s="36">
        <v>21</v>
      </c>
      <c r="H187" s="36">
        <v>12</v>
      </c>
      <c r="I187" s="59">
        <v>45700</v>
      </c>
    </row>
    <row r="188" spans="1:9" ht="15" customHeight="1" x14ac:dyDescent="0.25">
      <c r="A188" s="33">
        <v>2024</v>
      </c>
      <c r="B188" s="33">
        <v>4</v>
      </c>
      <c r="C188" s="33">
        <v>16</v>
      </c>
      <c r="D188" s="34" t="s">
        <v>49</v>
      </c>
      <c r="E188" s="35">
        <v>51</v>
      </c>
      <c r="F188" s="34" t="s">
        <v>56</v>
      </c>
      <c r="G188" s="36">
        <v>3</v>
      </c>
      <c r="H188" s="36">
        <v>48</v>
      </c>
      <c r="I188" s="37">
        <v>45693</v>
      </c>
    </row>
    <row r="189" spans="1:9" ht="15" customHeight="1" x14ac:dyDescent="0.25">
      <c r="A189" s="33">
        <v>2024</v>
      </c>
      <c r="B189" s="33">
        <v>4</v>
      </c>
      <c r="C189" s="33">
        <v>16</v>
      </c>
      <c r="D189" s="34" t="s">
        <v>43</v>
      </c>
      <c r="E189" s="35">
        <v>13</v>
      </c>
      <c r="F189" s="34" t="s">
        <v>51</v>
      </c>
      <c r="G189" s="36">
        <v>15</v>
      </c>
      <c r="H189" s="36">
        <v>2</v>
      </c>
      <c r="I189" s="37">
        <v>45685</v>
      </c>
    </row>
    <row r="190" spans="1:9" ht="15" customHeight="1" x14ac:dyDescent="0.25">
      <c r="A190" s="33">
        <v>2024</v>
      </c>
      <c r="B190" s="33">
        <v>4</v>
      </c>
      <c r="C190" s="33">
        <v>16</v>
      </c>
      <c r="D190" s="34" t="s">
        <v>39</v>
      </c>
      <c r="E190" s="35">
        <v>20</v>
      </c>
      <c r="F190" s="34" t="s">
        <v>69</v>
      </c>
      <c r="G190" s="62" t="s">
        <v>82</v>
      </c>
      <c r="H190" s="36">
        <v>3</v>
      </c>
      <c r="I190" s="37">
        <v>45705</v>
      </c>
    </row>
    <row r="191" spans="1:9" ht="15" customHeight="1" x14ac:dyDescent="0.25">
      <c r="A191" s="33">
        <v>2024</v>
      </c>
      <c r="B191" s="33">
        <v>4</v>
      </c>
      <c r="C191" s="33">
        <v>16</v>
      </c>
      <c r="D191" s="34" t="s">
        <v>55</v>
      </c>
      <c r="E191" s="35">
        <v>20</v>
      </c>
      <c r="F191" s="34" t="s">
        <v>37</v>
      </c>
      <c r="G191" s="60" t="s">
        <v>80</v>
      </c>
      <c r="H191" s="36">
        <v>6</v>
      </c>
      <c r="I191" s="37">
        <v>45703</v>
      </c>
    </row>
    <row r="192" spans="1:9" ht="15" customHeight="1" x14ac:dyDescent="0.25">
      <c r="A192" s="33">
        <v>2024</v>
      </c>
      <c r="B192" s="33">
        <v>4</v>
      </c>
      <c r="C192" s="33">
        <v>16</v>
      </c>
      <c r="D192" s="34" t="s">
        <v>53</v>
      </c>
      <c r="E192" s="35">
        <v>24</v>
      </c>
      <c r="F192" s="34" t="s">
        <v>50</v>
      </c>
      <c r="G192" s="36">
        <v>25</v>
      </c>
      <c r="H192" s="36">
        <v>1</v>
      </c>
      <c r="I192" s="37">
        <v>45692</v>
      </c>
    </row>
    <row r="193" spans="1:14" ht="15" customHeight="1" x14ac:dyDescent="0.25">
      <c r="A193" s="33">
        <v>2024</v>
      </c>
      <c r="B193" s="33">
        <v>4</v>
      </c>
      <c r="C193" s="33">
        <v>16</v>
      </c>
      <c r="D193" s="34" t="s">
        <v>52</v>
      </c>
      <c r="E193" s="35">
        <v>19</v>
      </c>
      <c r="F193" s="34" t="s">
        <v>48</v>
      </c>
      <c r="G193" s="36">
        <v>31</v>
      </c>
      <c r="H193" s="36">
        <v>12</v>
      </c>
      <c r="I193" s="37">
        <v>45701</v>
      </c>
    </row>
    <row r="194" spans="1:14" s="30" customFormat="1" ht="15" customHeight="1" x14ac:dyDescent="0.25">
      <c r="A194" s="65" t="s">
        <v>103</v>
      </c>
      <c r="B194" s="66"/>
      <c r="C194" s="66"/>
      <c r="D194" s="67"/>
      <c r="E194" s="67"/>
      <c r="F194" s="67"/>
      <c r="G194" s="66"/>
      <c r="H194" s="66"/>
      <c r="I194" s="68"/>
    </row>
    <row r="195" spans="1:14" s="30" customFormat="1" ht="15" customHeight="1" x14ac:dyDescent="0.25">
      <c r="A195" s="33">
        <v>2024</v>
      </c>
      <c r="B195" s="33">
        <v>5</v>
      </c>
      <c r="C195" s="33">
        <v>1</v>
      </c>
      <c r="D195" s="74" t="s">
        <v>104</v>
      </c>
      <c r="E195" s="35">
        <v>31</v>
      </c>
      <c r="F195" s="74" t="s">
        <v>105</v>
      </c>
      <c r="G195" s="33">
        <v>24</v>
      </c>
      <c r="H195" s="33">
        <v>7</v>
      </c>
      <c r="I195" s="75">
        <v>45710</v>
      </c>
      <c r="J195" s="76" t="s">
        <v>107</v>
      </c>
    </row>
    <row r="196" spans="1:14" s="30" customFormat="1" ht="15" customHeight="1" x14ac:dyDescent="0.25">
      <c r="A196" s="29"/>
      <c r="B196" s="29"/>
      <c r="C196" s="29"/>
      <c r="D196" s="73"/>
      <c r="E196" s="73"/>
      <c r="F196" s="73"/>
      <c r="G196" s="29"/>
      <c r="H196" s="29"/>
      <c r="I196" s="32"/>
      <c r="J196" s="28"/>
    </row>
    <row r="197" spans="1:14" s="30" customFormat="1" ht="15" customHeight="1" x14ac:dyDescent="0.25">
      <c r="A197" s="33">
        <v>2024</v>
      </c>
      <c r="B197" s="33">
        <v>5</v>
      </c>
      <c r="C197" s="33">
        <v>2</v>
      </c>
      <c r="D197" s="74" t="s">
        <v>106</v>
      </c>
      <c r="E197" s="35">
        <v>6</v>
      </c>
      <c r="F197" s="74" t="s">
        <v>105</v>
      </c>
      <c r="G197" s="33">
        <v>29</v>
      </c>
      <c r="H197" s="33">
        <v>23</v>
      </c>
      <c r="I197" s="75">
        <v>45712</v>
      </c>
      <c r="J197" s="76" t="s">
        <v>108</v>
      </c>
    </row>
    <row r="198" spans="1:14" s="30" customFormat="1" ht="15" customHeight="1" x14ac:dyDescent="0.25">
      <c r="A198" s="29"/>
      <c r="B198" s="29"/>
      <c r="C198" s="29"/>
      <c r="D198" s="69"/>
      <c r="E198" s="73"/>
      <c r="F198" s="69"/>
      <c r="G198" s="29"/>
      <c r="H198" s="29"/>
      <c r="I198" s="32"/>
      <c r="J198" s="28"/>
    </row>
    <row r="199" spans="1:14" s="30" customFormat="1" ht="15" customHeight="1" x14ac:dyDescent="0.25">
      <c r="A199" s="33">
        <v>2024</v>
      </c>
      <c r="B199" s="33">
        <v>5</v>
      </c>
      <c r="C199" s="33">
        <v>3</v>
      </c>
      <c r="D199" s="77" t="s">
        <v>128</v>
      </c>
      <c r="E199" s="35">
        <v>16</v>
      </c>
      <c r="F199" s="74" t="s">
        <v>109</v>
      </c>
      <c r="G199" s="33">
        <v>20</v>
      </c>
      <c r="H199" s="33">
        <v>4</v>
      </c>
      <c r="I199" s="75">
        <v>45714</v>
      </c>
      <c r="J199" s="76" t="s">
        <v>111</v>
      </c>
    </row>
    <row r="200" spans="1:14" s="30" customFormat="1" ht="15" customHeight="1" x14ac:dyDescent="0.25">
      <c r="A200" s="33">
        <v>2024</v>
      </c>
      <c r="B200" s="33">
        <v>5</v>
      </c>
      <c r="C200" s="33">
        <v>3</v>
      </c>
      <c r="D200" s="78" t="s">
        <v>127</v>
      </c>
      <c r="E200" s="35">
        <v>24</v>
      </c>
      <c r="F200" s="74" t="s">
        <v>110</v>
      </c>
      <c r="G200" s="33">
        <v>31</v>
      </c>
      <c r="H200" s="33">
        <v>7</v>
      </c>
      <c r="I200" s="75">
        <v>45714</v>
      </c>
      <c r="J200" s="76" t="s">
        <v>112</v>
      </c>
    </row>
    <row r="201" spans="1:14" s="30" customFormat="1" ht="15" customHeight="1" x14ac:dyDescent="0.25">
      <c r="A201" s="29"/>
      <c r="B201" s="29"/>
      <c r="C201" s="29"/>
      <c r="D201" s="69"/>
      <c r="E201" s="73"/>
      <c r="F201" s="69"/>
      <c r="G201" s="29"/>
      <c r="H201" s="29"/>
      <c r="I201" s="32"/>
      <c r="J201" s="28"/>
    </row>
    <row r="202" spans="1:14" s="30" customFormat="1" ht="15" customHeight="1" x14ac:dyDescent="0.25">
      <c r="A202" s="33">
        <v>2024</v>
      </c>
      <c r="B202" s="33">
        <v>5</v>
      </c>
      <c r="C202" s="33">
        <v>4</v>
      </c>
      <c r="D202" s="79" t="s">
        <v>110</v>
      </c>
      <c r="E202" s="35">
        <v>23</v>
      </c>
      <c r="F202" s="74" t="s">
        <v>120</v>
      </c>
      <c r="G202" s="33">
        <v>26</v>
      </c>
      <c r="H202" s="33">
        <v>3</v>
      </c>
      <c r="I202" s="75">
        <v>45718</v>
      </c>
      <c r="J202" s="76" t="s">
        <v>113</v>
      </c>
    </row>
    <row r="203" spans="1:14" s="30" customFormat="1" ht="15" customHeight="1" x14ac:dyDescent="0.25">
      <c r="A203" s="33">
        <v>2024</v>
      </c>
      <c r="B203" s="33">
        <v>5</v>
      </c>
      <c r="C203" s="33">
        <v>4</v>
      </c>
      <c r="D203" s="79" t="s">
        <v>109</v>
      </c>
      <c r="E203" s="35">
        <v>29</v>
      </c>
      <c r="F203" s="74" t="s">
        <v>121</v>
      </c>
      <c r="G203" s="33">
        <v>6</v>
      </c>
      <c r="H203" s="33">
        <v>23</v>
      </c>
      <c r="I203" s="75">
        <v>45719</v>
      </c>
      <c r="J203" s="76" t="s">
        <v>114</v>
      </c>
    </row>
    <row r="204" spans="1:14" s="30" customFormat="1" ht="15" customHeight="1" x14ac:dyDescent="0.25">
      <c r="A204" s="33">
        <v>2024</v>
      </c>
      <c r="B204" s="33">
        <v>5</v>
      </c>
      <c r="C204" s="33">
        <v>4</v>
      </c>
      <c r="D204" s="74" t="s">
        <v>124</v>
      </c>
      <c r="E204" s="35">
        <v>23</v>
      </c>
      <c r="F204" s="74" t="s">
        <v>122</v>
      </c>
      <c r="G204" s="33">
        <v>38</v>
      </c>
      <c r="H204" s="33">
        <v>15</v>
      </c>
      <c r="I204" s="75">
        <v>45715</v>
      </c>
      <c r="J204" s="76" t="s">
        <v>115</v>
      </c>
    </row>
    <row r="205" spans="1:14" s="30" customFormat="1" ht="15" customHeight="1" x14ac:dyDescent="0.25">
      <c r="A205" s="33">
        <v>2024</v>
      </c>
      <c r="B205" s="33">
        <v>5</v>
      </c>
      <c r="C205" s="33">
        <v>4</v>
      </c>
      <c r="D205" s="74" t="s">
        <v>125</v>
      </c>
      <c r="E205" s="35">
        <v>13</v>
      </c>
      <c r="F205" s="79" t="s">
        <v>123</v>
      </c>
      <c r="G205" s="33">
        <v>27</v>
      </c>
      <c r="H205" s="33">
        <v>14</v>
      </c>
      <c r="I205" s="75">
        <v>45717</v>
      </c>
      <c r="J205" s="76" t="s">
        <v>116</v>
      </c>
    </row>
    <row r="206" spans="1:14" s="30" customFormat="1" ht="15" customHeight="1" x14ac:dyDescent="0.25">
      <c r="A206" s="29"/>
      <c r="B206" s="29"/>
      <c r="C206" s="29"/>
      <c r="D206" s="69"/>
      <c r="E206" s="73"/>
      <c r="F206" s="69"/>
      <c r="G206" s="29"/>
      <c r="H206" s="29"/>
      <c r="I206" s="32"/>
      <c r="J206" s="28"/>
      <c r="K206" s="28"/>
      <c r="L206" s="28"/>
      <c r="M206" s="28"/>
      <c r="N206" s="28"/>
    </row>
    <row r="207" spans="1:14" s="30" customFormat="1" ht="15" customHeight="1" x14ac:dyDescent="0.25">
      <c r="A207" s="33">
        <v>2024</v>
      </c>
      <c r="B207" s="33">
        <v>5</v>
      </c>
      <c r="C207" s="33">
        <v>5</v>
      </c>
      <c r="D207" s="79" t="s">
        <v>109</v>
      </c>
      <c r="E207" s="35">
        <v>19</v>
      </c>
      <c r="F207" s="79" t="s">
        <v>120</v>
      </c>
      <c r="G207" s="33">
        <v>20</v>
      </c>
      <c r="H207" s="33">
        <v>1</v>
      </c>
      <c r="I207" s="75">
        <v>45721</v>
      </c>
      <c r="J207" s="76" t="s">
        <v>118</v>
      </c>
      <c r="K207" s="28"/>
      <c r="L207" s="28"/>
      <c r="M207" s="28"/>
      <c r="N207" s="28"/>
    </row>
    <row r="208" spans="1:14" s="30" customFormat="1" ht="15" customHeight="1" x14ac:dyDescent="0.25">
      <c r="A208" s="33">
        <v>2024</v>
      </c>
      <c r="B208" s="33">
        <v>5</v>
      </c>
      <c r="C208" s="33">
        <v>5</v>
      </c>
      <c r="D208" s="79" t="s">
        <v>123</v>
      </c>
      <c r="E208" s="35">
        <v>21</v>
      </c>
      <c r="F208" s="79" t="s">
        <v>122</v>
      </c>
      <c r="G208" s="33">
        <v>20</v>
      </c>
      <c r="H208" s="33">
        <v>1</v>
      </c>
      <c r="I208" s="75">
        <v>45722</v>
      </c>
      <c r="J208" s="76" t="s">
        <v>119</v>
      </c>
      <c r="K208" s="28"/>
      <c r="L208" s="28"/>
      <c r="M208" s="28"/>
      <c r="N208" s="28"/>
    </row>
    <row r="209" spans="1:14" s="30" customFormat="1" ht="15" customHeight="1" x14ac:dyDescent="0.25">
      <c r="A209" s="29"/>
      <c r="B209" s="29"/>
      <c r="C209" s="29"/>
      <c r="D209" s="69"/>
      <c r="E209" s="73"/>
      <c r="F209" s="69"/>
      <c r="G209" s="29"/>
      <c r="H209" s="29"/>
      <c r="I209" s="32"/>
      <c r="J209" s="28"/>
      <c r="K209" s="28"/>
      <c r="L209" s="28"/>
      <c r="M209" s="28"/>
      <c r="N209" s="28"/>
    </row>
    <row r="210" spans="1:14" ht="15" customHeight="1" x14ac:dyDescent="0.25">
      <c r="A210" s="33">
        <v>2024</v>
      </c>
      <c r="B210" s="33">
        <v>5</v>
      </c>
      <c r="C210" s="33">
        <v>6</v>
      </c>
      <c r="D210" s="79" t="s">
        <v>123</v>
      </c>
      <c r="E210" s="33">
        <v>34</v>
      </c>
      <c r="F210" s="79" t="s">
        <v>120</v>
      </c>
      <c r="G210" s="33">
        <v>15</v>
      </c>
      <c r="H210" s="33">
        <v>19</v>
      </c>
      <c r="I210" s="75">
        <v>45726</v>
      </c>
      <c r="J210" s="76" t="s">
        <v>117</v>
      </c>
    </row>
    <row r="211" spans="1:14" ht="15" customHeight="1" x14ac:dyDescent="0.25">
      <c r="A211" s="29"/>
      <c r="B211" s="29"/>
      <c r="C211" s="29"/>
      <c r="D211" s="70"/>
      <c r="E211" s="70"/>
      <c r="F211" s="70"/>
      <c r="G211" s="70"/>
      <c r="H211" s="70"/>
      <c r="I211" s="71"/>
    </row>
    <row r="212" spans="1:14" ht="15" customHeight="1" x14ac:dyDescent="0.25">
      <c r="A212" s="29"/>
      <c r="B212" s="29"/>
      <c r="C212" s="29"/>
      <c r="E212" s="70"/>
      <c r="F212" s="70"/>
      <c r="G212" s="70"/>
      <c r="H212" s="70"/>
      <c r="I212" s="71"/>
    </row>
    <row r="213" spans="1:14" ht="15" customHeight="1" x14ac:dyDescent="0.25">
      <c r="A213" s="29"/>
      <c r="B213" s="29"/>
      <c r="C213" s="29"/>
      <c r="D213" s="70"/>
      <c r="E213" s="70"/>
      <c r="F213" s="70"/>
      <c r="G213" s="70"/>
      <c r="H213" s="70"/>
      <c r="I213" s="71"/>
    </row>
    <row r="214" spans="1:14" ht="15" customHeight="1" x14ac:dyDescent="0.25">
      <c r="E214" s="28"/>
      <c r="G214" s="28"/>
      <c r="H214" s="28"/>
      <c r="I214" s="72"/>
    </row>
    <row r="215" spans="1:14" ht="15" customHeight="1" x14ac:dyDescent="0.25">
      <c r="E215" s="28"/>
      <c r="G215" s="28"/>
      <c r="H215" s="28"/>
      <c r="I215" s="72"/>
    </row>
    <row r="216" spans="1:14" ht="15" customHeight="1" x14ac:dyDescent="0.25">
      <c r="E216" s="28"/>
      <c r="G216" s="28"/>
      <c r="H216" s="28"/>
      <c r="I216" s="72"/>
    </row>
    <row r="217" spans="1:14" ht="15" customHeight="1" x14ac:dyDescent="0.25">
      <c r="E217" s="28"/>
      <c r="G217" s="28"/>
      <c r="H217" s="28"/>
      <c r="I217" s="72"/>
    </row>
    <row r="218" spans="1:14" ht="15" customHeight="1" x14ac:dyDescent="0.25">
      <c r="I218" s="31"/>
    </row>
    <row r="219" spans="1:14" ht="15" customHeight="1" x14ac:dyDescent="0.25">
      <c r="I219" s="31"/>
    </row>
    <row r="220" spans="1:14" ht="15" customHeight="1" x14ac:dyDescent="0.25">
      <c r="I220" s="31"/>
    </row>
    <row r="221" spans="1:14" ht="15" customHeight="1" x14ac:dyDescent="0.25">
      <c r="I221" s="31"/>
    </row>
    <row r="222" spans="1:14" ht="15" customHeight="1" x14ac:dyDescent="0.25">
      <c r="I222" s="31"/>
    </row>
    <row r="223" spans="1:14" ht="15" customHeight="1" x14ac:dyDescent="0.25">
      <c r="I223" s="31"/>
    </row>
    <row r="224" spans="1:14" ht="15" customHeight="1" x14ac:dyDescent="0.25">
      <c r="I224" s="31"/>
    </row>
    <row r="225" spans="9:9" ht="15" customHeight="1" x14ac:dyDescent="0.25">
      <c r="I225" s="31"/>
    </row>
    <row r="226" spans="9:9" ht="15" customHeight="1" x14ac:dyDescent="0.25">
      <c r="I226" s="31"/>
    </row>
    <row r="227" spans="9:9" ht="15" customHeight="1" x14ac:dyDescent="0.25">
      <c r="I227" s="31"/>
    </row>
    <row r="228" spans="9:9" ht="15" customHeight="1" x14ac:dyDescent="0.25">
      <c r="I228" s="31"/>
    </row>
    <row r="229" spans="9:9" ht="15" customHeight="1" x14ac:dyDescent="0.25">
      <c r="I229" s="31"/>
    </row>
    <row r="230" spans="9:9" ht="15" customHeight="1" x14ac:dyDescent="0.25">
      <c r="I230" s="31"/>
    </row>
    <row r="231" spans="9:9" ht="15" customHeight="1" x14ac:dyDescent="0.25">
      <c r="I231" s="31"/>
    </row>
    <row r="232" spans="9:9" ht="15" customHeight="1" x14ac:dyDescent="0.25">
      <c r="I232" s="31"/>
    </row>
    <row r="233" spans="9:9" ht="15" customHeight="1" x14ac:dyDescent="0.25">
      <c r="I233" s="31"/>
    </row>
    <row r="234" spans="9:9" ht="15" customHeight="1" x14ac:dyDescent="0.25">
      <c r="I234" s="31"/>
    </row>
    <row r="235" spans="9:9" ht="15" customHeight="1" x14ac:dyDescent="0.25">
      <c r="I235" s="31"/>
    </row>
    <row r="236" spans="9:9" ht="15" customHeight="1" x14ac:dyDescent="0.25">
      <c r="I236" s="31"/>
    </row>
    <row r="237" spans="9:9" ht="15" customHeight="1" x14ac:dyDescent="0.25">
      <c r="I237" s="31"/>
    </row>
    <row r="238" spans="9:9" ht="15" customHeight="1" x14ac:dyDescent="0.25">
      <c r="I238" s="31"/>
    </row>
    <row r="239" spans="9:9" ht="15" customHeight="1" x14ac:dyDescent="0.25">
      <c r="I239" s="31"/>
    </row>
    <row r="240" spans="9:9" ht="15" customHeight="1" x14ac:dyDescent="0.25">
      <c r="I240" s="31"/>
    </row>
    <row r="241" spans="9:9" ht="15" customHeight="1" x14ac:dyDescent="0.25">
      <c r="I241" s="31"/>
    </row>
    <row r="242" spans="9:9" ht="15" customHeight="1" x14ac:dyDescent="0.25">
      <c r="I242" s="31"/>
    </row>
    <row r="243" spans="9:9" ht="15" customHeight="1" x14ac:dyDescent="0.25">
      <c r="I243" s="31"/>
    </row>
    <row r="244" spans="9:9" ht="15" customHeight="1" x14ac:dyDescent="0.25">
      <c r="I244" s="31"/>
    </row>
    <row r="245" spans="9:9" ht="15" customHeight="1" x14ac:dyDescent="0.25">
      <c r="I245" s="31"/>
    </row>
    <row r="246" spans="9:9" ht="15" customHeight="1" x14ac:dyDescent="0.25">
      <c r="I246" s="31"/>
    </row>
    <row r="247" spans="9:9" ht="15" customHeight="1" x14ac:dyDescent="0.25">
      <c r="I247" s="31"/>
    </row>
    <row r="248" spans="9:9" ht="15" customHeight="1" x14ac:dyDescent="0.25">
      <c r="I248" s="31"/>
    </row>
    <row r="249" spans="9:9" ht="15" customHeight="1" x14ac:dyDescent="0.25">
      <c r="I249" s="31"/>
    </row>
    <row r="250" spans="9:9" ht="15" customHeight="1" x14ac:dyDescent="0.25">
      <c r="I250" s="31"/>
    </row>
    <row r="251" spans="9:9" ht="15" customHeight="1" x14ac:dyDescent="0.25">
      <c r="I251" s="31"/>
    </row>
    <row r="252" spans="9:9" ht="15" customHeight="1" x14ac:dyDescent="0.25">
      <c r="I252" s="31"/>
    </row>
    <row r="253" spans="9:9" ht="15" customHeight="1" x14ac:dyDescent="0.25">
      <c r="I253" s="31"/>
    </row>
    <row r="254" spans="9:9" ht="15" customHeight="1" x14ac:dyDescent="0.25">
      <c r="I254" s="31"/>
    </row>
    <row r="255" spans="9:9" ht="15" customHeight="1" x14ac:dyDescent="0.25">
      <c r="I255" s="31"/>
    </row>
    <row r="256" spans="9:9" ht="15" customHeight="1" x14ac:dyDescent="0.25">
      <c r="I256" s="31"/>
    </row>
    <row r="257" spans="9:9" ht="15" customHeight="1" x14ac:dyDescent="0.25">
      <c r="I257" s="31"/>
    </row>
    <row r="258" spans="9:9" ht="15" customHeight="1" x14ac:dyDescent="0.25">
      <c r="I258" s="31"/>
    </row>
    <row r="259" spans="9:9" ht="15" customHeight="1" x14ac:dyDescent="0.25">
      <c r="I259" s="31"/>
    </row>
    <row r="260" spans="9:9" ht="15" customHeight="1" x14ac:dyDescent="0.25">
      <c r="I260" s="31"/>
    </row>
    <row r="261" spans="9:9" ht="15" customHeight="1" x14ac:dyDescent="0.25">
      <c r="I261" s="31"/>
    </row>
    <row r="262" spans="9:9" ht="15" customHeight="1" x14ac:dyDescent="0.25">
      <c r="I262" s="31"/>
    </row>
    <row r="263" spans="9:9" ht="15" customHeight="1" x14ac:dyDescent="0.25">
      <c r="I263" s="31"/>
    </row>
    <row r="264" spans="9:9" ht="15" customHeight="1" x14ac:dyDescent="0.25">
      <c r="I264" s="31"/>
    </row>
    <row r="265" spans="9:9" ht="15" customHeight="1" x14ac:dyDescent="0.25">
      <c r="I265" s="31"/>
    </row>
    <row r="266" spans="9:9" ht="15" customHeight="1" x14ac:dyDescent="0.25">
      <c r="I266" s="31"/>
    </row>
    <row r="267" spans="9:9" ht="15" customHeight="1" x14ac:dyDescent="0.25">
      <c r="I267" s="31"/>
    </row>
    <row r="268" spans="9:9" ht="15" customHeight="1" x14ac:dyDescent="0.25">
      <c r="I268" s="31"/>
    </row>
    <row r="269" spans="9:9" ht="15" customHeight="1" x14ac:dyDescent="0.25">
      <c r="I269" s="31"/>
    </row>
    <row r="270" spans="9:9" ht="15" customHeight="1" x14ac:dyDescent="0.25">
      <c r="I270" s="31"/>
    </row>
    <row r="271" spans="9:9" ht="15" customHeight="1" x14ac:dyDescent="0.25">
      <c r="I271" s="31"/>
    </row>
    <row r="272" spans="9:9" ht="15" customHeight="1" x14ac:dyDescent="0.25">
      <c r="I272" s="31"/>
    </row>
    <row r="273" spans="9:9" ht="15" customHeight="1" x14ac:dyDescent="0.25">
      <c r="I273" s="31"/>
    </row>
    <row r="274" spans="9:9" ht="15" customHeight="1" x14ac:dyDescent="0.25">
      <c r="I274" s="31"/>
    </row>
    <row r="275" spans="9:9" ht="15" customHeight="1" x14ac:dyDescent="0.25">
      <c r="I275" s="31"/>
    </row>
    <row r="276" spans="9:9" ht="15" customHeight="1" x14ac:dyDescent="0.25">
      <c r="I276" s="31"/>
    </row>
    <row r="277" spans="9:9" ht="15" customHeight="1" x14ac:dyDescent="0.25">
      <c r="I277" s="31"/>
    </row>
    <row r="278" spans="9:9" ht="15" customHeight="1" x14ac:dyDescent="0.25">
      <c r="I278" s="31"/>
    </row>
    <row r="279" spans="9:9" ht="15" customHeight="1" x14ac:dyDescent="0.25">
      <c r="I279" s="31"/>
    </row>
    <row r="280" spans="9:9" ht="15" customHeight="1" x14ac:dyDescent="0.25">
      <c r="I280" s="31"/>
    </row>
    <row r="281" spans="9:9" ht="15" customHeight="1" x14ac:dyDescent="0.25">
      <c r="I281" s="31"/>
    </row>
    <row r="282" spans="9:9" ht="15" customHeight="1" x14ac:dyDescent="0.25">
      <c r="I282" s="31"/>
    </row>
    <row r="283" spans="9:9" ht="15" customHeight="1" x14ac:dyDescent="0.25">
      <c r="I283" s="31"/>
    </row>
    <row r="284" spans="9:9" ht="15" customHeight="1" x14ac:dyDescent="0.25">
      <c r="I284" s="31"/>
    </row>
    <row r="285" spans="9:9" ht="15" customHeight="1" x14ac:dyDescent="0.25">
      <c r="I285" s="31"/>
    </row>
    <row r="286" spans="9:9" ht="15" customHeight="1" x14ac:dyDescent="0.25">
      <c r="I286" s="31"/>
    </row>
    <row r="287" spans="9:9" ht="15" customHeight="1" x14ac:dyDescent="0.25">
      <c r="I287" s="31"/>
    </row>
    <row r="288" spans="9:9" ht="15" customHeight="1" x14ac:dyDescent="0.25">
      <c r="I288" s="31"/>
    </row>
    <row r="289" spans="9:9" ht="15" customHeight="1" x14ac:dyDescent="0.25">
      <c r="I289" s="31"/>
    </row>
    <row r="290" spans="9:9" ht="15" customHeight="1" x14ac:dyDescent="0.25">
      <c r="I290" s="31"/>
    </row>
    <row r="291" spans="9:9" ht="15" customHeight="1" x14ac:dyDescent="0.25">
      <c r="I291" s="31"/>
    </row>
    <row r="292" spans="9:9" ht="15" customHeight="1" x14ac:dyDescent="0.25">
      <c r="I292" s="31"/>
    </row>
    <row r="293" spans="9:9" ht="15" customHeight="1" x14ac:dyDescent="0.25">
      <c r="I293" s="31"/>
    </row>
    <row r="294" spans="9:9" ht="15" customHeight="1" x14ac:dyDescent="0.25">
      <c r="I294" s="31"/>
    </row>
    <row r="295" spans="9:9" ht="15" customHeight="1" x14ac:dyDescent="0.25">
      <c r="I295" s="31"/>
    </row>
    <row r="296" spans="9:9" ht="15" customHeight="1" x14ac:dyDescent="0.25">
      <c r="I296" s="31"/>
    </row>
    <row r="297" spans="9:9" ht="15" customHeight="1" x14ac:dyDescent="0.25">
      <c r="I297" s="31"/>
    </row>
    <row r="298" spans="9:9" ht="15" customHeight="1" x14ac:dyDescent="0.25">
      <c r="I298" s="31"/>
    </row>
    <row r="299" spans="9:9" ht="15" customHeight="1" x14ac:dyDescent="0.25">
      <c r="I299" s="31"/>
    </row>
    <row r="300" spans="9:9" ht="15" customHeight="1" x14ac:dyDescent="0.25">
      <c r="I300" s="31"/>
    </row>
    <row r="301" spans="9:9" ht="15" customHeight="1" x14ac:dyDescent="0.25">
      <c r="I301" s="31"/>
    </row>
    <row r="302" spans="9:9" ht="15" customHeight="1" x14ac:dyDescent="0.25">
      <c r="I302" s="31"/>
    </row>
    <row r="303" spans="9:9" ht="15" customHeight="1" x14ac:dyDescent="0.25">
      <c r="I303" s="31"/>
    </row>
    <row r="304" spans="9:9" ht="15" customHeight="1" x14ac:dyDescent="0.25">
      <c r="I304" s="31"/>
    </row>
    <row r="305" spans="9:9" ht="15" customHeight="1" x14ac:dyDescent="0.25">
      <c r="I305" s="31"/>
    </row>
    <row r="306" spans="9:9" ht="15" customHeight="1" x14ac:dyDescent="0.25">
      <c r="I306" s="31"/>
    </row>
    <row r="307" spans="9:9" ht="15" customHeight="1" x14ac:dyDescent="0.25">
      <c r="I307" s="31"/>
    </row>
    <row r="308" spans="9:9" ht="15" customHeight="1" x14ac:dyDescent="0.25">
      <c r="I308" s="31"/>
    </row>
    <row r="309" spans="9:9" ht="15" customHeight="1" x14ac:dyDescent="0.25">
      <c r="I309" s="31"/>
    </row>
    <row r="310" spans="9:9" ht="15" customHeight="1" x14ac:dyDescent="0.25">
      <c r="I310" s="31"/>
    </row>
    <row r="311" spans="9:9" ht="15" customHeight="1" x14ac:dyDescent="0.25">
      <c r="I311" s="31"/>
    </row>
    <row r="312" spans="9:9" ht="15" customHeight="1" x14ac:dyDescent="0.25">
      <c r="I312" s="31"/>
    </row>
    <row r="313" spans="9:9" ht="15" customHeight="1" x14ac:dyDescent="0.25">
      <c r="I313" s="31"/>
    </row>
    <row r="314" spans="9:9" ht="15" customHeight="1" x14ac:dyDescent="0.25">
      <c r="I314" s="31"/>
    </row>
    <row r="315" spans="9:9" ht="15" customHeight="1" x14ac:dyDescent="0.25">
      <c r="I315" s="31"/>
    </row>
    <row r="316" spans="9:9" ht="15" customHeight="1" x14ac:dyDescent="0.25">
      <c r="I316" s="31"/>
    </row>
    <row r="317" spans="9:9" ht="15" customHeight="1" x14ac:dyDescent="0.25">
      <c r="I317" s="31"/>
    </row>
    <row r="318" spans="9:9" ht="15" customHeight="1" x14ac:dyDescent="0.25">
      <c r="I318" s="31"/>
    </row>
    <row r="319" spans="9:9" ht="15" customHeight="1" x14ac:dyDescent="0.25">
      <c r="I319" s="31"/>
    </row>
    <row r="320" spans="9:9" ht="15" customHeight="1" x14ac:dyDescent="0.25">
      <c r="I320" s="31"/>
    </row>
    <row r="321" spans="9:9" ht="15" customHeight="1" x14ac:dyDescent="0.25">
      <c r="I321" s="31"/>
    </row>
    <row r="322" spans="9:9" ht="15" customHeight="1" x14ac:dyDescent="0.25">
      <c r="I322" s="31"/>
    </row>
    <row r="323" spans="9:9" ht="15" customHeight="1" x14ac:dyDescent="0.25">
      <c r="I323" s="31"/>
    </row>
    <row r="324" spans="9:9" ht="15" customHeight="1" x14ac:dyDescent="0.25">
      <c r="I324" s="31"/>
    </row>
    <row r="325" spans="9:9" ht="15" customHeight="1" x14ac:dyDescent="0.25">
      <c r="I325" s="31"/>
    </row>
    <row r="326" spans="9:9" ht="15" customHeight="1" x14ac:dyDescent="0.25">
      <c r="I326" s="31"/>
    </row>
    <row r="327" spans="9:9" ht="15" customHeight="1" x14ac:dyDescent="0.25">
      <c r="I327" s="31"/>
    </row>
    <row r="328" spans="9:9" ht="15" customHeight="1" x14ac:dyDescent="0.25">
      <c r="I328" s="31"/>
    </row>
    <row r="329" spans="9:9" ht="15" customHeight="1" x14ac:dyDescent="0.25">
      <c r="I329" s="31"/>
    </row>
    <row r="330" spans="9:9" ht="15" customHeight="1" x14ac:dyDescent="0.25">
      <c r="I330" s="31"/>
    </row>
    <row r="331" spans="9:9" ht="15" customHeight="1" x14ac:dyDescent="0.25">
      <c r="I331" s="31"/>
    </row>
    <row r="332" spans="9:9" ht="15" customHeight="1" x14ac:dyDescent="0.25">
      <c r="I332" s="31"/>
    </row>
    <row r="333" spans="9:9" ht="15" customHeight="1" x14ac:dyDescent="0.25">
      <c r="I333" s="31"/>
    </row>
    <row r="334" spans="9:9" ht="15" customHeight="1" x14ac:dyDescent="0.25">
      <c r="I334" s="31"/>
    </row>
    <row r="335" spans="9:9" ht="15" customHeight="1" x14ac:dyDescent="0.25">
      <c r="I335" s="31"/>
    </row>
    <row r="336" spans="9:9" ht="15" customHeight="1" x14ac:dyDescent="0.25">
      <c r="I336" s="31"/>
    </row>
    <row r="337" spans="9:9" ht="15" customHeight="1" x14ac:dyDescent="0.25">
      <c r="I337" s="31"/>
    </row>
    <row r="338" spans="9:9" ht="15" customHeight="1" x14ac:dyDescent="0.25">
      <c r="I338" s="31"/>
    </row>
    <row r="339" spans="9:9" ht="15" customHeight="1" x14ac:dyDescent="0.25">
      <c r="I339" s="31"/>
    </row>
    <row r="340" spans="9:9" ht="15" customHeight="1" x14ac:dyDescent="0.25">
      <c r="I340" s="31"/>
    </row>
    <row r="341" spans="9:9" ht="15" customHeight="1" x14ac:dyDescent="0.25">
      <c r="I341" s="31"/>
    </row>
    <row r="342" spans="9:9" ht="15" customHeight="1" x14ac:dyDescent="0.25">
      <c r="I342" s="31"/>
    </row>
    <row r="343" spans="9:9" ht="15" customHeight="1" x14ac:dyDescent="0.25">
      <c r="I343" s="31"/>
    </row>
    <row r="344" spans="9:9" ht="15" customHeight="1" x14ac:dyDescent="0.25">
      <c r="I344" s="31"/>
    </row>
    <row r="345" spans="9:9" ht="15" customHeight="1" x14ac:dyDescent="0.25">
      <c r="I345" s="31"/>
    </row>
    <row r="346" spans="9:9" ht="15" customHeight="1" x14ac:dyDescent="0.25">
      <c r="I346" s="31"/>
    </row>
    <row r="347" spans="9:9" ht="15" customHeight="1" x14ac:dyDescent="0.25">
      <c r="I347" s="31"/>
    </row>
    <row r="348" spans="9:9" ht="15" customHeight="1" x14ac:dyDescent="0.25">
      <c r="I348" s="31"/>
    </row>
    <row r="349" spans="9:9" ht="15" customHeight="1" x14ac:dyDescent="0.25">
      <c r="I349" s="31"/>
    </row>
    <row r="350" spans="9:9" ht="15" customHeight="1" x14ac:dyDescent="0.25">
      <c r="I350" s="31"/>
    </row>
    <row r="351" spans="9:9" ht="15" customHeight="1" x14ac:dyDescent="0.25">
      <c r="I351" s="31"/>
    </row>
    <row r="352" spans="9:9" ht="15" customHeight="1" x14ac:dyDescent="0.25">
      <c r="I352" s="31"/>
    </row>
    <row r="353" spans="9:9" ht="15" customHeight="1" x14ac:dyDescent="0.25">
      <c r="I353" s="31"/>
    </row>
    <row r="354" spans="9:9" ht="15" customHeight="1" x14ac:dyDescent="0.25">
      <c r="I354" s="31"/>
    </row>
    <row r="355" spans="9:9" ht="15" customHeight="1" x14ac:dyDescent="0.25">
      <c r="I355" s="31"/>
    </row>
    <row r="356" spans="9:9" ht="15" customHeight="1" x14ac:dyDescent="0.25">
      <c r="I356" s="31"/>
    </row>
    <row r="357" spans="9:9" ht="15" customHeight="1" x14ac:dyDescent="0.25">
      <c r="I357" s="31"/>
    </row>
    <row r="358" spans="9:9" ht="15" customHeight="1" x14ac:dyDescent="0.25">
      <c r="I358" s="31"/>
    </row>
    <row r="359" spans="9:9" ht="15" customHeight="1" x14ac:dyDescent="0.25">
      <c r="I359" s="31"/>
    </row>
    <row r="360" spans="9:9" ht="15" customHeight="1" x14ac:dyDescent="0.25">
      <c r="I360" s="31"/>
    </row>
    <row r="361" spans="9:9" ht="15" customHeight="1" x14ac:dyDescent="0.25">
      <c r="I361" s="31"/>
    </row>
    <row r="362" spans="9:9" ht="15" customHeight="1" x14ac:dyDescent="0.25">
      <c r="I362" s="31"/>
    </row>
    <row r="363" spans="9:9" ht="15" customHeight="1" x14ac:dyDescent="0.25">
      <c r="I363" s="31"/>
    </row>
    <row r="364" spans="9:9" ht="15" customHeight="1" x14ac:dyDescent="0.25">
      <c r="I364" s="31"/>
    </row>
    <row r="365" spans="9:9" ht="15" customHeight="1" x14ac:dyDescent="0.25">
      <c r="I365" s="31"/>
    </row>
    <row r="366" spans="9:9" ht="15" customHeight="1" x14ac:dyDescent="0.25">
      <c r="I366" s="31"/>
    </row>
    <row r="367" spans="9:9" ht="15" customHeight="1" x14ac:dyDescent="0.25">
      <c r="I367" s="31"/>
    </row>
    <row r="368" spans="9:9" ht="15" customHeight="1" x14ac:dyDescent="0.25">
      <c r="I368" s="31"/>
    </row>
    <row r="369" spans="9:9" ht="15" customHeight="1" x14ac:dyDescent="0.25">
      <c r="I369" s="31"/>
    </row>
    <row r="370" spans="9:9" ht="15" customHeight="1" x14ac:dyDescent="0.25">
      <c r="I370" s="31"/>
    </row>
    <row r="371" spans="9:9" ht="15" customHeight="1" x14ac:dyDescent="0.25">
      <c r="I371" s="31"/>
    </row>
    <row r="372" spans="9:9" ht="15" customHeight="1" x14ac:dyDescent="0.25">
      <c r="I372" s="31"/>
    </row>
    <row r="373" spans="9:9" ht="15" customHeight="1" x14ac:dyDescent="0.25">
      <c r="I373" s="31"/>
    </row>
    <row r="374" spans="9:9" ht="15" customHeight="1" x14ac:dyDescent="0.25">
      <c r="I374" s="31"/>
    </row>
    <row r="375" spans="9:9" ht="15" customHeight="1" x14ac:dyDescent="0.25">
      <c r="I375" s="31"/>
    </row>
    <row r="376" spans="9:9" ht="15" customHeight="1" x14ac:dyDescent="0.25">
      <c r="I376" s="31"/>
    </row>
    <row r="377" spans="9:9" ht="15" customHeight="1" x14ac:dyDescent="0.25">
      <c r="I377" s="31"/>
    </row>
    <row r="378" spans="9:9" ht="15" customHeight="1" x14ac:dyDescent="0.25">
      <c r="I378" s="31"/>
    </row>
    <row r="379" spans="9:9" ht="15" customHeight="1" x14ac:dyDescent="0.25">
      <c r="I379" s="31"/>
    </row>
    <row r="380" spans="9:9" ht="15" customHeight="1" x14ac:dyDescent="0.25">
      <c r="I380" s="31"/>
    </row>
    <row r="381" spans="9:9" ht="15" customHeight="1" x14ac:dyDescent="0.25">
      <c r="I381" s="31"/>
    </row>
    <row r="382" spans="9:9" ht="15" customHeight="1" x14ac:dyDescent="0.25">
      <c r="I382" s="31"/>
    </row>
    <row r="383" spans="9:9" ht="15" customHeight="1" x14ac:dyDescent="0.25">
      <c r="I383" s="31"/>
    </row>
    <row r="384" spans="9:9" ht="15" customHeight="1" x14ac:dyDescent="0.25">
      <c r="I384" s="31"/>
    </row>
    <row r="385" spans="9:9" ht="15" customHeight="1" x14ac:dyDescent="0.25">
      <c r="I385" s="31"/>
    </row>
    <row r="386" spans="9:9" ht="15" customHeight="1" x14ac:dyDescent="0.25">
      <c r="I386" s="31"/>
    </row>
    <row r="387" spans="9:9" ht="15" customHeight="1" x14ac:dyDescent="0.25">
      <c r="I387" s="31"/>
    </row>
    <row r="388" spans="9:9" ht="15" customHeight="1" x14ac:dyDescent="0.25">
      <c r="I388" s="31"/>
    </row>
    <row r="389" spans="9:9" ht="15" customHeight="1" x14ac:dyDescent="0.25">
      <c r="I389" s="31"/>
    </row>
    <row r="390" spans="9:9" ht="15" customHeight="1" x14ac:dyDescent="0.25">
      <c r="I390" s="31"/>
    </row>
    <row r="391" spans="9:9" ht="15" customHeight="1" x14ac:dyDescent="0.25">
      <c r="I391" s="31"/>
    </row>
    <row r="392" spans="9:9" ht="15" customHeight="1" x14ac:dyDescent="0.25">
      <c r="I392" s="31"/>
    </row>
    <row r="393" spans="9:9" ht="15" customHeight="1" x14ac:dyDescent="0.25">
      <c r="I393" s="31"/>
    </row>
    <row r="394" spans="9:9" ht="15" customHeight="1" x14ac:dyDescent="0.25">
      <c r="I394" s="31"/>
    </row>
    <row r="395" spans="9:9" ht="15" customHeight="1" x14ac:dyDescent="0.25">
      <c r="I395" s="31"/>
    </row>
    <row r="396" spans="9:9" ht="15" customHeight="1" x14ac:dyDescent="0.25">
      <c r="I396" s="31"/>
    </row>
    <row r="397" spans="9:9" ht="15" customHeight="1" x14ac:dyDescent="0.25">
      <c r="I397" s="31"/>
    </row>
    <row r="398" spans="9:9" ht="15" customHeight="1" x14ac:dyDescent="0.25">
      <c r="I398" s="31"/>
    </row>
    <row r="399" spans="9:9" ht="15" customHeight="1" x14ac:dyDescent="0.25">
      <c r="I399" s="31"/>
    </row>
    <row r="400" spans="9:9" ht="15" customHeight="1" x14ac:dyDescent="0.25">
      <c r="I400" s="31"/>
    </row>
    <row r="401" spans="9:9" ht="15" customHeight="1" x14ac:dyDescent="0.25">
      <c r="I401" s="31"/>
    </row>
    <row r="402" spans="9:9" ht="15" customHeight="1" x14ac:dyDescent="0.25">
      <c r="I402" s="31"/>
    </row>
    <row r="403" spans="9:9" ht="15" customHeight="1" x14ac:dyDescent="0.25">
      <c r="I403" s="31"/>
    </row>
    <row r="404" spans="9:9" ht="15" customHeight="1" x14ac:dyDescent="0.25">
      <c r="I404" s="31"/>
    </row>
    <row r="405" spans="9:9" ht="15" customHeight="1" x14ac:dyDescent="0.25">
      <c r="I405" s="31"/>
    </row>
    <row r="406" spans="9:9" ht="15" customHeight="1" x14ac:dyDescent="0.25">
      <c r="I406" s="31"/>
    </row>
    <row r="407" spans="9:9" ht="15" customHeight="1" x14ac:dyDescent="0.25">
      <c r="I407" s="31"/>
    </row>
    <row r="408" spans="9:9" ht="15" customHeight="1" x14ac:dyDescent="0.25">
      <c r="I408" s="31"/>
    </row>
    <row r="409" spans="9:9" ht="15" customHeight="1" x14ac:dyDescent="0.25">
      <c r="I409" s="31"/>
    </row>
    <row r="410" spans="9:9" ht="15" customHeight="1" x14ac:dyDescent="0.25">
      <c r="I410" s="31"/>
    </row>
    <row r="411" spans="9:9" ht="15" customHeight="1" x14ac:dyDescent="0.25">
      <c r="I411" s="31"/>
    </row>
    <row r="412" spans="9:9" ht="15" customHeight="1" x14ac:dyDescent="0.25">
      <c r="I412" s="31"/>
    </row>
    <row r="413" spans="9:9" ht="15" customHeight="1" x14ac:dyDescent="0.25">
      <c r="I413" s="31"/>
    </row>
    <row r="414" spans="9:9" ht="15" customHeight="1" x14ac:dyDescent="0.25">
      <c r="I414" s="31"/>
    </row>
    <row r="415" spans="9:9" ht="15" customHeight="1" x14ac:dyDescent="0.25">
      <c r="I415" s="31"/>
    </row>
    <row r="416" spans="9:9" ht="15" customHeight="1" x14ac:dyDescent="0.25">
      <c r="I416" s="31"/>
    </row>
    <row r="417" spans="9:9" ht="15" customHeight="1" x14ac:dyDescent="0.25">
      <c r="I417" s="31"/>
    </row>
    <row r="418" spans="9:9" ht="15" customHeight="1" x14ac:dyDescent="0.25">
      <c r="I418" s="31"/>
    </row>
    <row r="419" spans="9:9" ht="15" customHeight="1" x14ac:dyDescent="0.25">
      <c r="I419" s="31"/>
    </row>
    <row r="420" spans="9:9" ht="15" customHeight="1" x14ac:dyDescent="0.25">
      <c r="I420" s="31"/>
    </row>
    <row r="421" spans="9:9" ht="15" customHeight="1" x14ac:dyDescent="0.25">
      <c r="I421" s="31"/>
    </row>
    <row r="422" spans="9:9" ht="15" customHeight="1" x14ac:dyDescent="0.25">
      <c r="I422" s="31"/>
    </row>
    <row r="423" spans="9:9" ht="15" customHeight="1" x14ac:dyDescent="0.25">
      <c r="I423" s="31"/>
    </row>
    <row r="424" spans="9:9" ht="15" customHeight="1" x14ac:dyDescent="0.25">
      <c r="I424" s="31"/>
    </row>
    <row r="425" spans="9:9" ht="15" customHeight="1" x14ac:dyDescent="0.25">
      <c r="I425" s="31"/>
    </row>
    <row r="426" spans="9:9" ht="15" customHeight="1" x14ac:dyDescent="0.25">
      <c r="I426" s="31"/>
    </row>
    <row r="427" spans="9:9" ht="15" customHeight="1" x14ac:dyDescent="0.25">
      <c r="I427" s="31"/>
    </row>
    <row r="428" spans="9:9" ht="15" customHeight="1" x14ac:dyDescent="0.25">
      <c r="I428" s="31"/>
    </row>
    <row r="429" spans="9:9" ht="15" customHeight="1" x14ac:dyDescent="0.25">
      <c r="I429" s="31"/>
    </row>
    <row r="430" spans="9:9" ht="15" customHeight="1" x14ac:dyDescent="0.25">
      <c r="I430" s="31"/>
    </row>
    <row r="431" spans="9:9" ht="15" customHeight="1" x14ac:dyDescent="0.25">
      <c r="I431" s="31"/>
    </row>
    <row r="432" spans="9:9" ht="15" customHeight="1" x14ac:dyDescent="0.25">
      <c r="I432" s="31"/>
    </row>
    <row r="433" spans="9:9" ht="15" customHeight="1" x14ac:dyDescent="0.25">
      <c r="I433" s="31"/>
    </row>
    <row r="434" spans="9:9" ht="15" customHeight="1" x14ac:dyDescent="0.25">
      <c r="I434" s="31"/>
    </row>
    <row r="435" spans="9:9" ht="15" customHeight="1" x14ac:dyDescent="0.25">
      <c r="I435" s="31"/>
    </row>
    <row r="436" spans="9:9" ht="15" customHeight="1" x14ac:dyDescent="0.25">
      <c r="I436" s="31"/>
    </row>
    <row r="437" spans="9:9" ht="15" customHeight="1" x14ac:dyDescent="0.25">
      <c r="I437" s="31"/>
    </row>
    <row r="438" spans="9:9" ht="15" customHeight="1" x14ac:dyDescent="0.25">
      <c r="I438" s="31"/>
    </row>
    <row r="439" spans="9:9" ht="15" customHeight="1" x14ac:dyDescent="0.25">
      <c r="I439" s="31"/>
    </row>
    <row r="440" spans="9:9" ht="15" customHeight="1" x14ac:dyDescent="0.25">
      <c r="I440" s="31"/>
    </row>
    <row r="441" spans="9:9" ht="15" customHeight="1" x14ac:dyDescent="0.25">
      <c r="I441" s="31"/>
    </row>
    <row r="442" spans="9:9" ht="15" customHeight="1" x14ac:dyDescent="0.25">
      <c r="I442" s="31"/>
    </row>
    <row r="443" spans="9:9" ht="15" customHeight="1" x14ac:dyDescent="0.25">
      <c r="I443" s="31"/>
    </row>
    <row r="444" spans="9:9" ht="15" customHeight="1" x14ac:dyDescent="0.25">
      <c r="I444" s="31"/>
    </row>
    <row r="445" spans="9:9" ht="15" customHeight="1" x14ac:dyDescent="0.25">
      <c r="I445" s="31"/>
    </row>
    <row r="446" spans="9:9" ht="15" customHeight="1" x14ac:dyDescent="0.25">
      <c r="I446" s="31"/>
    </row>
    <row r="447" spans="9:9" ht="15" customHeight="1" x14ac:dyDescent="0.25">
      <c r="I447" s="31"/>
    </row>
    <row r="448" spans="9:9" ht="15" customHeight="1" x14ac:dyDescent="0.25">
      <c r="I448" s="31"/>
    </row>
    <row r="449" spans="9:9" ht="15" customHeight="1" x14ac:dyDescent="0.25">
      <c r="I449" s="31"/>
    </row>
    <row r="450" spans="9:9" ht="15" customHeight="1" x14ac:dyDescent="0.25">
      <c r="I450" s="31"/>
    </row>
    <row r="451" spans="9:9" ht="15" customHeight="1" x14ac:dyDescent="0.25">
      <c r="I451" s="31"/>
    </row>
    <row r="452" spans="9:9" ht="15" customHeight="1" x14ac:dyDescent="0.25">
      <c r="I452" s="31"/>
    </row>
    <row r="453" spans="9:9" ht="15" customHeight="1" x14ac:dyDescent="0.25">
      <c r="I453" s="31"/>
    </row>
    <row r="454" spans="9:9" ht="15" customHeight="1" x14ac:dyDescent="0.25">
      <c r="I454" s="31"/>
    </row>
    <row r="455" spans="9:9" ht="15" customHeight="1" x14ac:dyDescent="0.25">
      <c r="I455" s="31"/>
    </row>
    <row r="456" spans="9:9" ht="15" customHeight="1" x14ac:dyDescent="0.25">
      <c r="I456" s="31"/>
    </row>
    <row r="457" spans="9:9" ht="15" customHeight="1" x14ac:dyDescent="0.25">
      <c r="I457" s="31"/>
    </row>
    <row r="458" spans="9:9" ht="15" customHeight="1" x14ac:dyDescent="0.25">
      <c r="I458" s="31"/>
    </row>
    <row r="459" spans="9:9" ht="15" customHeight="1" x14ac:dyDescent="0.25">
      <c r="I459" s="31"/>
    </row>
    <row r="460" spans="9:9" ht="15" customHeight="1" x14ac:dyDescent="0.25">
      <c r="I460" s="31"/>
    </row>
    <row r="461" spans="9:9" ht="15" customHeight="1" x14ac:dyDescent="0.25">
      <c r="I461" s="31"/>
    </row>
    <row r="462" spans="9:9" ht="15" customHeight="1" x14ac:dyDescent="0.25">
      <c r="I462" s="31"/>
    </row>
    <row r="463" spans="9:9" ht="15" customHeight="1" x14ac:dyDescent="0.25">
      <c r="I463" s="31"/>
    </row>
    <row r="464" spans="9:9" ht="15" customHeight="1" x14ac:dyDescent="0.25">
      <c r="I464" s="31"/>
    </row>
    <row r="465" spans="9:9" ht="15" customHeight="1" x14ac:dyDescent="0.25">
      <c r="I465" s="31"/>
    </row>
    <row r="466" spans="9:9" ht="15" customHeight="1" x14ac:dyDescent="0.25">
      <c r="I466" s="31"/>
    </row>
    <row r="467" spans="9:9" ht="15" customHeight="1" x14ac:dyDescent="0.25">
      <c r="I467" s="31"/>
    </row>
    <row r="468" spans="9:9" ht="15" customHeight="1" x14ac:dyDescent="0.25">
      <c r="I468" s="31"/>
    </row>
    <row r="469" spans="9:9" ht="15" customHeight="1" x14ac:dyDescent="0.25">
      <c r="I469" s="31"/>
    </row>
    <row r="470" spans="9:9" ht="15" customHeight="1" x14ac:dyDescent="0.25">
      <c r="I470" s="31"/>
    </row>
    <row r="471" spans="9:9" ht="15" customHeight="1" x14ac:dyDescent="0.25">
      <c r="I471" s="31"/>
    </row>
    <row r="472" spans="9:9" ht="15" customHeight="1" x14ac:dyDescent="0.25">
      <c r="I472" s="31"/>
    </row>
    <row r="473" spans="9:9" ht="15" customHeight="1" x14ac:dyDescent="0.25">
      <c r="I473" s="31"/>
    </row>
    <row r="474" spans="9:9" ht="15" customHeight="1" x14ac:dyDescent="0.25">
      <c r="I474" s="31"/>
    </row>
    <row r="475" spans="9:9" ht="15" customHeight="1" x14ac:dyDescent="0.25">
      <c r="I475" s="31"/>
    </row>
    <row r="476" spans="9:9" ht="15" customHeight="1" x14ac:dyDescent="0.25">
      <c r="I476" s="31"/>
    </row>
    <row r="477" spans="9:9" ht="15" customHeight="1" x14ac:dyDescent="0.25">
      <c r="I477" s="31"/>
    </row>
    <row r="478" spans="9:9" ht="15" customHeight="1" x14ac:dyDescent="0.25">
      <c r="I478" s="31"/>
    </row>
    <row r="479" spans="9:9" ht="15" customHeight="1" x14ac:dyDescent="0.25">
      <c r="I479" s="31"/>
    </row>
    <row r="480" spans="9:9" ht="15" customHeight="1" x14ac:dyDescent="0.25">
      <c r="I480" s="31"/>
    </row>
    <row r="481" spans="9:9" ht="15" customHeight="1" x14ac:dyDescent="0.25">
      <c r="I481" s="31"/>
    </row>
    <row r="482" spans="9:9" ht="15" customHeight="1" x14ac:dyDescent="0.25">
      <c r="I482" s="31"/>
    </row>
    <row r="483" spans="9:9" ht="15" customHeight="1" x14ac:dyDescent="0.25">
      <c r="I483" s="31"/>
    </row>
    <row r="484" spans="9:9" ht="15" customHeight="1" x14ac:dyDescent="0.25">
      <c r="I484" s="31"/>
    </row>
    <row r="485" spans="9:9" ht="15" customHeight="1" x14ac:dyDescent="0.25">
      <c r="I485" s="31"/>
    </row>
    <row r="486" spans="9:9" ht="15" customHeight="1" x14ac:dyDescent="0.25">
      <c r="I486" s="31"/>
    </row>
    <row r="487" spans="9:9" ht="15" customHeight="1" x14ac:dyDescent="0.25">
      <c r="I487" s="31"/>
    </row>
    <row r="488" spans="9:9" ht="15" customHeight="1" x14ac:dyDescent="0.25">
      <c r="I488" s="31"/>
    </row>
    <row r="489" spans="9:9" ht="15" customHeight="1" x14ac:dyDescent="0.25">
      <c r="I489" s="31"/>
    </row>
    <row r="490" spans="9:9" ht="15" customHeight="1" x14ac:dyDescent="0.25">
      <c r="I490" s="31"/>
    </row>
    <row r="491" spans="9:9" ht="15" customHeight="1" x14ac:dyDescent="0.25">
      <c r="I491" s="31"/>
    </row>
    <row r="492" spans="9:9" ht="15" customHeight="1" x14ac:dyDescent="0.25">
      <c r="I492" s="31"/>
    </row>
    <row r="493" spans="9:9" ht="15" customHeight="1" x14ac:dyDescent="0.25">
      <c r="I493" s="31"/>
    </row>
    <row r="494" spans="9:9" ht="15" customHeight="1" x14ac:dyDescent="0.25">
      <c r="I494" s="31"/>
    </row>
    <row r="495" spans="9:9" ht="15" customHeight="1" x14ac:dyDescent="0.25">
      <c r="I495" s="31"/>
    </row>
    <row r="496" spans="9:9" ht="15" customHeight="1" x14ac:dyDescent="0.25">
      <c r="I496" s="31"/>
    </row>
    <row r="497" spans="9:9" ht="15" customHeight="1" x14ac:dyDescent="0.25">
      <c r="I497" s="31"/>
    </row>
    <row r="498" spans="9:9" ht="15" customHeight="1" x14ac:dyDescent="0.25">
      <c r="I498" s="31"/>
    </row>
    <row r="499" spans="9:9" ht="15" customHeight="1" x14ac:dyDescent="0.25">
      <c r="I499" s="31"/>
    </row>
    <row r="500" spans="9:9" ht="15" customHeight="1" x14ac:dyDescent="0.25">
      <c r="I500" s="31"/>
    </row>
    <row r="501" spans="9:9" ht="15" customHeight="1" x14ac:dyDescent="0.25">
      <c r="I501" s="31"/>
    </row>
    <row r="502" spans="9:9" ht="15" customHeight="1" x14ac:dyDescent="0.25">
      <c r="I502" s="31"/>
    </row>
    <row r="503" spans="9:9" ht="15" customHeight="1" x14ac:dyDescent="0.25">
      <c r="I503" s="31"/>
    </row>
    <row r="504" spans="9:9" ht="15" customHeight="1" x14ac:dyDescent="0.25">
      <c r="I504" s="31"/>
    </row>
    <row r="505" spans="9:9" ht="15" customHeight="1" x14ac:dyDescent="0.25">
      <c r="I505" s="31"/>
    </row>
    <row r="506" spans="9:9" ht="15" customHeight="1" x14ac:dyDescent="0.25">
      <c r="I506" s="31"/>
    </row>
    <row r="507" spans="9:9" ht="15" customHeight="1" x14ac:dyDescent="0.25">
      <c r="I507" s="31"/>
    </row>
    <row r="508" spans="9:9" ht="15" customHeight="1" x14ac:dyDescent="0.25">
      <c r="I508" s="31"/>
    </row>
    <row r="509" spans="9:9" ht="15" customHeight="1" x14ac:dyDescent="0.25">
      <c r="I509" s="31"/>
    </row>
    <row r="510" spans="9:9" ht="15" customHeight="1" x14ac:dyDescent="0.25">
      <c r="I510" s="31"/>
    </row>
    <row r="511" spans="9:9" ht="15" customHeight="1" x14ac:dyDescent="0.25">
      <c r="I511" s="31"/>
    </row>
    <row r="512" spans="9:9" ht="15" customHeight="1" x14ac:dyDescent="0.25">
      <c r="I512" s="31"/>
    </row>
    <row r="513" spans="9:9" ht="15" customHeight="1" x14ac:dyDescent="0.25">
      <c r="I513" s="31"/>
    </row>
    <row r="514" spans="9:9" ht="15" customHeight="1" x14ac:dyDescent="0.25">
      <c r="I514" s="31"/>
    </row>
    <row r="515" spans="9:9" ht="15" customHeight="1" x14ac:dyDescent="0.25">
      <c r="I515" s="31"/>
    </row>
    <row r="516" spans="9:9" ht="15" customHeight="1" x14ac:dyDescent="0.25">
      <c r="I516" s="31"/>
    </row>
    <row r="517" spans="9:9" ht="15" customHeight="1" x14ac:dyDescent="0.25">
      <c r="I517" s="31"/>
    </row>
    <row r="518" spans="9:9" ht="15" customHeight="1" x14ac:dyDescent="0.25">
      <c r="I518" s="31"/>
    </row>
    <row r="519" spans="9:9" ht="15" customHeight="1" x14ac:dyDescent="0.25">
      <c r="I519" s="31"/>
    </row>
    <row r="520" spans="9:9" ht="15" customHeight="1" x14ac:dyDescent="0.25">
      <c r="I520" s="31"/>
    </row>
    <row r="521" spans="9:9" ht="15" customHeight="1" x14ac:dyDescent="0.25">
      <c r="I521" s="31"/>
    </row>
    <row r="522" spans="9:9" ht="15" customHeight="1" x14ac:dyDescent="0.25">
      <c r="I522" s="31"/>
    </row>
    <row r="523" spans="9:9" ht="15" customHeight="1" x14ac:dyDescent="0.25">
      <c r="I523" s="31"/>
    </row>
    <row r="524" spans="9:9" ht="15" customHeight="1" x14ac:dyDescent="0.25">
      <c r="I524" s="31"/>
    </row>
    <row r="525" spans="9:9" ht="15" customHeight="1" x14ac:dyDescent="0.25">
      <c r="I525" s="31"/>
    </row>
    <row r="526" spans="9:9" ht="15" customHeight="1" x14ac:dyDescent="0.25">
      <c r="I526" s="31"/>
    </row>
    <row r="527" spans="9:9" ht="15" customHeight="1" x14ac:dyDescent="0.25">
      <c r="I527" s="31"/>
    </row>
    <row r="528" spans="9:9" ht="15" customHeight="1" x14ac:dyDescent="0.25">
      <c r="I528" s="31"/>
    </row>
    <row r="529" spans="9:9" ht="15" customHeight="1" x14ac:dyDescent="0.25">
      <c r="I529" s="31"/>
    </row>
    <row r="530" spans="9:9" ht="15" customHeight="1" x14ac:dyDescent="0.25">
      <c r="I530" s="31"/>
    </row>
    <row r="531" spans="9:9" ht="15" customHeight="1" x14ac:dyDescent="0.25">
      <c r="I531" s="31"/>
    </row>
    <row r="532" spans="9:9" ht="15" customHeight="1" x14ac:dyDescent="0.25">
      <c r="I532" s="31"/>
    </row>
    <row r="533" spans="9:9" ht="15" customHeight="1" x14ac:dyDescent="0.25">
      <c r="I533" s="31"/>
    </row>
    <row r="534" spans="9:9" ht="15" customHeight="1" x14ac:dyDescent="0.25">
      <c r="I534" s="31"/>
    </row>
    <row r="535" spans="9:9" ht="15" customHeight="1" x14ac:dyDescent="0.25">
      <c r="I535" s="31"/>
    </row>
    <row r="536" spans="9:9" ht="15" customHeight="1" x14ac:dyDescent="0.25">
      <c r="I536" s="31"/>
    </row>
    <row r="537" spans="9:9" ht="15" customHeight="1" x14ac:dyDescent="0.25">
      <c r="I537" s="31"/>
    </row>
    <row r="538" spans="9:9" ht="15" customHeight="1" x14ac:dyDescent="0.25">
      <c r="I538" s="31"/>
    </row>
    <row r="539" spans="9:9" ht="15" customHeight="1" x14ac:dyDescent="0.25">
      <c r="I539" s="31"/>
    </row>
    <row r="540" spans="9:9" ht="15" customHeight="1" x14ac:dyDescent="0.25">
      <c r="I540" s="31"/>
    </row>
    <row r="541" spans="9:9" ht="15" customHeight="1" x14ac:dyDescent="0.25">
      <c r="I541" s="31"/>
    </row>
    <row r="542" spans="9:9" ht="15" customHeight="1" x14ac:dyDescent="0.25">
      <c r="I542" s="31"/>
    </row>
    <row r="543" spans="9:9" ht="15" customHeight="1" x14ac:dyDescent="0.25">
      <c r="I543" s="31"/>
    </row>
    <row r="544" spans="9:9" ht="15" customHeight="1" x14ac:dyDescent="0.25">
      <c r="I544" s="31"/>
    </row>
    <row r="545" spans="9:9" ht="15" customHeight="1" x14ac:dyDescent="0.25">
      <c r="I545" s="31"/>
    </row>
    <row r="546" spans="9:9" ht="15" customHeight="1" x14ac:dyDescent="0.25">
      <c r="I546" s="31"/>
    </row>
    <row r="547" spans="9:9" ht="15" customHeight="1" x14ac:dyDescent="0.25">
      <c r="I547" s="31"/>
    </row>
    <row r="548" spans="9:9" ht="15" customHeight="1" x14ac:dyDescent="0.25">
      <c r="I548" s="31"/>
    </row>
    <row r="549" spans="9:9" ht="15" customHeight="1" x14ac:dyDescent="0.25">
      <c r="I549" s="31"/>
    </row>
    <row r="550" spans="9:9" ht="15" customHeight="1" x14ac:dyDescent="0.25">
      <c r="I550" s="31"/>
    </row>
    <row r="551" spans="9:9" ht="15" customHeight="1" x14ac:dyDescent="0.25">
      <c r="I551" s="31"/>
    </row>
    <row r="552" spans="9:9" ht="15" customHeight="1" x14ac:dyDescent="0.25">
      <c r="I552" s="31"/>
    </row>
    <row r="553" spans="9:9" ht="15" customHeight="1" x14ac:dyDescent="0.25">
      <c r="I553" s="31"/>
    </row>
    <row r="554" spans="9:9" ht="15" customHeight="1" x14ac:dyDescent="0.25">
      <c r="I554" s="31"/>
    </row>
    <row r="555" spans="9:9" ht="15" customHeight="1" x14ac:dyDescent="0.25">
      <c r="I555" s="31"/>
    </row>
    <row r="556" spans="9:9" ht="15" customHeight="1" x14ac:dyDescent="0.25">
      <c r="I556" s="31"/>
    </row>
    <row r="557" spans="9:9" ht="15" customHeight="1" x14ac:dyDescent="0.25">
      <c r="I557" s="31"/>
    </row>
    <row r="558" spans="9:9" ht="15" customHeight="1" x14ac:dyDescent="0.25">
      <c r="I558" s="31"/>
    </row>
    <row r="559" spans="9:9" ht="15" customHeight="1" x14ac:dyDescent="0.25">
      <c r="I559" s="31"/>
    </row>
    <row r="560" spans="9:9" ht="15" customHeight="1" x14ac:dyDescent="0.25">
      <c r="I560" s="31"/>
    </row>
    <row r="561" spans="9:9" ht="15" customHeight="1" x14ac:dyDescent="0.25">
      <c r="I561" s="31"/>
    </row>
    <row r="562" spans="9:9" ht="15" customHeight="1" x14ac:dyDescent="0.25">
      <c r="I562" s="31"/>
    </row>
    <row r="563" spans="9:9" ht="15" customHeight="1" x14ac:dyDescent="0.25">
      <c r="I563" s="31"/>
    </row>
    <row r="564" spans="9:9" ht="15" customHeight="1" x14ac:dyDescent="0.25">
      <c r="I564" s="31"/>
    </row>
    <row r="565" spans="9:9" ht="15" customHeight="1" x14ac:dyDescent="0.25">
      <c r="I565" s="31"/>
    </row>
    <row r="566" spans="9:9" ht="15" customHeight="1" x14ac:dyDescent="0.25">
      <c r="I566" s="31"/>
    </row>
    <row r="567" spans="9:9" ht="15" customHeight="1" x14ac:dyDescent="0.25">
      <c r="I567" s="31"/>
    </row>
    <row r="568" spans="9:9" ht="15" customHeight="1" x14ac:dyDescent="0.25">
      <c r="I568" s="31"/>
    </row>
    <row r="569" spans="9:9" ht="15" customHeight="1" x14ac:dyDescent="0.25">
      <c r="I569" s="31"/>
    </row>
    <row r="570" spans="9:9" ht="15" customHeight="1" x14ac:dyDescent="0.25">
      <c r="I570" s="31"/>
    </row>
    <row r="571" spans="9:9" ht="15" customHeight="1" x14ac:dyDescent="0.25">
      <c r="I571" s="31"/>
    </row>
    <row r="572" spans="9:9" ht="15" customHeight="1" x14ac:dyDescent="0.25">
      <c r="I572" s="31"/>
    </row>
    <row r="573" spans="9:9" ht="15" customHeight="1" x14ac:dyDescent="0.25">
      <c r="I573" s="31"/>
    </row>
    <row r="574" spans="9:9" ht="15" customHeight="1" x14ac:dyDescent="0.25">
      <c r="I574" s="31"/>
    </row>
    <row r="575" spans="9:9" ht="15" customHeight="1" x14ac:dyDescent="0.25">
      <c r="I575" s="31"/>
    </row>
    <row r="576" spans="9:9" ht="15" customHeight="1" x14ac:dyDescent="0.25">
      <c r="I576" s="31"/>
    </row>
    <row r="577" spans="9:9" ht="15" customHeight="1" x14ac:dyDescent="0.25">
      <c r="I577" s="31"/>
    </row>
    <row r="578" spans="9:9" ht="15" customHeight="1" x14ac:dyDescent="0.25">
      <c r="I578" s="31"/>
    </row>
  </sheetData>
  <printOptions horizontalCentered="1" gridLines="1"/>
  <pageMargins left="0" right="0" top="1" bottom="0" header="0" footer="0"/>
  <pageSetup scale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FT Standings</vt:lpstr>
      <vt:lpstr>2024 FT Schedule</vt:lpstr>
    </vt:vector>
  </TitlesOfParts>
  <Company>Brehm Communications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Mankiewicz</dc:creator>
  <cp:keywords>Standings</cp:keywords>
  <cp:lastModifiedBy>Paul Mankiewicz</cp:lastModifiedBy>
  <cp:lastPrinted>2025-03-03T20:02:00Z</cp:lastPrinted>
  <dcterms:created xsi:type="dcterms:W3CDTF">2002-10-11T16:52:40Z</dcterms:created>
  <dcterms:modified xsi:type="dcterms:W3CDTF">2025-03-11T11:17:08Z</dcterms:modified>
</cp:coreProperties>
</file>