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80" windowWidth="20730" windowHeight="11580"/>
  </bookViews>
  <sheets>
    <sheet name="1960 GG Standings" sheetId="1" r:id="rId1"/>
  </sheets>
  <calcPr calcId="145621" calcOnSave="0"/>
</workbook>
</file>

<file path=xl/calcChain.xml><?xml version="1.0" encoding="utf-8"?>
<calcChain xmlns="http://schemas.openxmlformats.org/spreadsheetml/2006/main">
  <c r="I15" i="1" l="1"/>
  <c r="G15" i="1"/>
  <c r="I14" i="1"/>
  <c r="G14" i="1"/>
  <c r="I12" i="1" l="1"/>
  <c r="G12" i="1"/>
  <c r="I13" i="1"/>
  <c r="G13" i="1"/>
  <c r="I30" i="1"/>
  <c r="G30" i="1"/>
  <c r="I29" i="1"/>
  <c r="G29" i="1"/>
  <c r="I11" i="1" l="1"/>
  <c r="G11" i="1"/>
  <c r="I23" i="1"/>
  <c r="G23" i="1"/>
  <c r="I28" i="1" l="1"/>
  <c r="G28" i="1"/>
  <c r="I24" i="1"/>
  <c r="G24" i="1"/>
  <c r="I25" i="1" l="1"/>
  <c r="G25" i="1"/>
  <c r="I31" i="1" l="1"/>
  <c r="G31" i="1"/>
  <c r="I9" i="1"/>
  <c r="G9" i="1"/>
  <c r="I27" i="1"/>
  <c r="G27" i="1"/>
  <c r="I26" i="1"/>
  <c r="G26" i="1"/>
  <c r="I10" i="1" l="1"/>
  <c r="G10" i="1"/>
  <c r="I7" i="1" l="1"/>
  <c r="G7" i="1"/>
  <c r="I8" i="1" l="1"/>
  <c r="G8" i="1"/>
  <c r="J10" i="1" l="1"/>
  <c r="H10" i="1"/>
  <c r="K10" i="1" s="1"/>
  <c r="E10" i="1"/>
  <c r="J7" i="1"/>
  <c r="H7" i="1"/>
  <c r="E7" i="1"/>
  <c r="K7" i="1" l="1"/>
  <c r="J30" i="1" l="1"/>
  <c r="H30" i="1"/>
  <c r="K30" i="1" s="1"/>
  <c r="E30" i="1"/>
  <c r="J29" i="1"/>
  <c r="H29" i="1"/>
  <c r="E29" i="1"/>
  <c r="J13" i="1"/>
  <c r="H13" i="1"/>
  <c r="E13" i="1"/>
  <c r="J11" i="1"/>
  <c r="H11" i="1"/>
  <c r="E11" i="1"/>
  <c r="K29" i="1" l="1"/>
  <c r="K11" i="1"/>
  <c r="K13" i="1"/>
  <c r="J27" i="1" l="1"/>
  <c r="H27" i="1"/>
  <c r="K27" i="1" s="1"/>
  <c r="E27" i="1"/>
  <c r="J26" i="1"/>
  <c r="H26" i="1"/>
  <c r="E26" i="1"/>
  <c r="K26" i="1" l="1"/>
  <c r="J28" i="1"/>
  <c r="H28" i="1"/>
  <c r="E28" i="1"/>
  <c r="J23" i="1"/>
  <c r="H23" i="1"/>
  <c r="E23" i="1"/>
  <c r="J9" i="1"/>
  <c r="H9" i="1"/>
  <c r="E9" i="1"/>
  <c r="J8" i="1"/>
  <c r="H8" i="1"/>
  <c r="E8" i="1"/>
  <c r="K28" i="1" l="1"/>
  <c r="K9" i="1"/>
  <c r="K23" i="1"/>
  <c r="K8" i="1"/>
  <c r="J15" i="1" l="1"/>
  <c r="H15" i="1"/>
  <c r="K15" i="1" s="1"/>
  <c r="E15" i="1"/>
  <c r="J14" i="1"/>
  <c r="H14" i="1"/>
  <c r="E14" i="1"/>
  <c r="K14" i="1" l="1"/>
  <c r="I17" i="1"/>
  <c r="G17" i="1"/>
  <c r="D17" i="1"/>
  <c r="C17" i="1"/>
  <c r="B17" i="1"/>
  <c r="I33" i="1"/>
  <c r="G33" i="1"/>
  <c r="D33" i="1"/>
  <c r="C33" i="1"/>
  <c r="B33" i="1"/>
  <c r="J24" i="1"/>
  <c r="H24" i="1"/>
  <c r="E24" i="1"/>
  <c r="K24" i="1" l="1"/>
  <c r="E17" i="1"/>
  <c r="H17" i="1"/>
  <c r="J17" i="1"/>
  <c r="K17" i="1" l="1"/>
  <c r="J25" i="1"/>
  <c r="H25" i="1"/>
  <c r="E25" i="1"/>
  <c r="K25" i="1" l="1"/>
  <c r="J31" i="1" l="1"/>
  <c r="H31" i="1"/>
  <c r="E31" i="1"/>
  <c r="K31" i="1" l="1"/>
  <c r="J12" i="1" l="1"/>
  <c r="H12" i="1"/>
  <c r="E12" i="1"/>
  <c r="K12" i="1" l="1"/>
  <c r="J33" i="1" l="1"/>
  <c r="H33" i="1"/>
  <c r="E33" i="1"/>
  <c r="K33" i="1" l="1"/>
</calcChain>
</file>

<file path=xl/sharedStrings.xml><?xml version="1.0" encoding="utf-8"?>
<sst xmlns="http://schemas.openxmlformats.org/spreadsheetml/2006/main" count="83" uniqueCount="52">
  <si>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</si>
  <si>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</si>
  <si>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</si>
  <si>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</si>
  <si>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</si>
  <si>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</si>
  <si>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</si>
  <si>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</si>
  <si>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</si>
  <si>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</si>
  <si>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</si>
  <si>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Playoff Status</t>
  </si>
  <si>
    <t>---</t>
  </si>
  <si>
    <t>Totals</t>
  </si>
  <si>
    <t>Dallas TEXANS</t>
  </si>
  <si>
    <t>New Orleans SAINTS</t>
  </si>
  <si>
    <t>New York GIANTS</t>
  </si>
  <si>
    <t>Los Angeles RAMS</t>
  </si>
  <si>
    <t>Seattle SEAHAWKS</t>
  </si>
  <si>
    <t>Baltimore COLTS</t>
  </si>
  <si>
    <t>San Diego CHARGERS</t>
  </si>
  <si>
    <t>Philadelphia EAGLES</t>
  </si>
  <si>
    <t>Green Bay PACKERS</t>
  </si>
  <si>
    <t>Oakland RAIDERS</t>
  </si>
  <si>
    <t>Houston OILERS</t>
  </si>
  <si>
    <t>Dallas COWBOYS</t>
  </si>
  <si>
    <t>AFL</t>
  </si>
  <si>
    <t>NFL</t>
  </si>
  <si>
    <t>Buffalo BILLS</t>
  </si>
  <si>
    <t>New England PATRIOTS</t>
  </si>
  <si>
    <t>Minnesota VIKINGS</t>
  </si>
  <si>
    <t>Washington REDSKINS</t>
  </si>
  <si>
    <t>Kansas City CHIEFS</t>
  </si>
  <si>
    <t>St. Louis CARDINALS</t>
  </si>
  <si>
    <t>1/2</t>
  </si>
  <si>
    <t>Eliminated</t>
  </si>
  <si>
    <t>1 1/2</t>
  </si>
  <si>
    <t>Clinched Playoff Spot and the #1 seed</t>
  </si>
  <si>
    <t>Clinched Playoff Spot and the #2 seed</t>
  </si>
  <si>
    <t>1</t>
  </si>
  <si>
    <t>6 1/2</t>
  </si>
  <si>
    <t>Clinched Playoff Spot and the #3 seed</t>
  </si>
  <si>
    <t>Clinched Playoff Spot and the #4 seed</t>
  </si>
  <si>
    <t>3</t>
  </si>
  <si>
    <t>4 1/2</t>
  </si>
  <si>
    <t>4</t>
  </si>
  <si>
    <t>12 1/2</t>
  </si>
  <si>
    <t>7 1/2</t>
  </si>
  <si>
    <t>9</t>
  </si>
  <si>
    <t>6</t>
  </si>
  <si>
    <t>9 1/2</t>
  </si>
  <si>
    <t xml:space="preserve"> FINAL 1960 Gridiron Gladiators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</si>
</sst>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000"/>
    <numFmt numFmtId="165" formatCode="0.00_);[Red]\(0.00\)"/>
  </numFmts>
  <fonts count="9" x14ac:knownFonts="1">
    <font>
      <sz val="10"/>
      <name val="Arial Black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0"/>
      <color indexed="10"/>
      <name val="Arial"/>
      <family val="2"/>
    </font>
    <font>
      <b/>
      <sz val="10"/>
      <name val="Arial Black"/>
      <family val="2"/>
    </font>
    <font>
      <b/>
      <sz val="10"/>
      <color rgb="FFFF0000"/>
      <name val="Arial Black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Continuous"/>
    </xf>
    <xf numFmtId="1" fontId="2" fillId="0" borderId="0" xfId="0" applyNumberFormat="1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Continuous"/>
    </xf>
    <xf numFmtId="49" fontId="2" fillId="0" borderId="0" xfId="0" applyNumberFormat="1" applyFont="1" applyFill="1" applyAlignment="1">
      <alignment horizontal="centerContinuous"/>
    </xf>
    <xf numFmtId="2" fontId="2" fillId="0" borderId="0" xfId="0" applyNumberFormat="1" applyFont="1" applyFill="1" applyAlignment="1">
      <alignment horizontal="centerContinuous"/>
    </xf>
    <xf numFmtId="165" fontId="2" fillId="0" borderId="0" xfId="0" applyNumberFormat="1" applyFont="1" applyFill="1" applyAlignment="1">
      <alignment horizontal="centerContinuous"/>
    </xf>
    <xf numFmtId="49" fontId="3" fillId="0" borderId="0" xfId="0" applyNumberFormat="1" applyFont="1" applyFill="1" applyAlignment="1">
      <alignment horizontal="centerContinuous"/>
    </xf>
    <xf numFmtId="0" fontId="3" fillId="0" borderId="0" xfId="0" applyFont="1" applyFill="1"/>
    <xf numFmtId="0" fontId="1" fillId="0" borderId="0" xfId="0" applyFont="1" applyFill="1"/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1" fontId="3" fillId="0" borderId="0" xfId="0" applyNumberFormat="1" applyFont="1" applyFill="1"/>
    <xf numFmtId="164" fontId="3" fillId="0" borderId="0" xfId="0" applyNumberFormat="1" applyFont="1" applyFill="1"/>
    <xf numFmtId="2" fontId="3" fillId="0" borderId="0" xfId="0" applyNumberFormat="1" applyFont="1" applyFill="1"/>
    <xf numFmtId="165" fontId="3" fillId="0" borderId="0" xfId="0" applyNumberFormat="1" applyFont="1" applyFill="1"/>
    <xf numFmtId="0" fontId="4" fillId="0" borderId="0" xfId="0" applyFont="1" applyFill="1"/>
    <xf numFmtId="38" fontId="2" fillId="0" borderId="0" xfId="0" applyNumberFormat="1" applyFont="1" applyFill="1"/>
    <xf numFmtId="0" fontId="3" fillId="0" borderId="0" xfId="0" applyFont="1" applyFill="1" applyAlignment="1">
      <alignment horizontal="centerContinuous"/>
    </xf>
    <xf numFmtId="1" fontId="3" fillId="0" borderId="0" xfId="0" applyNumberFormat="1" applyFont="1" applyFill="1" applyAlignment="1">
      <alignment horizontal="centerContinuous"/>
    </xf>
    <xf numFmtId="164" fontId="3" fillId="0" borderId="0" xfId="0" applyNumberFormat="1" applyFont="1" applyFill="1" applyAlignment="1">
      <alignment horizontal="centerContinuous"/>
    </xf>
    <xf numFmtId="2" fontId="3" fillId="0" borderId="0" xfId="0" applyNumberFormat="1" applyFont="1" applyFill="1" applyAlignment="1">
      <alignment horizontal="centerContinuous"/>
    </xf>
    <xf numFmtId="165" fontId="3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Continuous"/>
    </xf>
    <xf numFmtId="0" fontId="7" fillId="0" borderId="0" xfId="0" applyFont="1" applyFill="1"/>
    <xf numFmtId="0" fontId="8" fillId="0" borderId="0" xfId="0" applyFont="1" applyFill="1"/>
    <xf numFmtId="1" fontId="8" fillId="0" borderId="0" xfId="0" applyNumberFormat="1" applyFont="1" applyFill="1"/>
    <xf numFmtId="164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2" fontId="8" fillId="0" borderId="0" xfId="0" applyNumberFormat="1" applyFont="1" applyFill="1"/>
    <xf numFmtId="165" fontId="8" fillId="0" borderId="0" xfId="0" applyNumberFormat="1" applyFont="1" applyFill="1"/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A35" sqref="A35"/>
    </sheetView>
  </sheetViews>
  <sheetFormatPr defaultColWidth="8.77734375" defaultRowHeight="15" x14ac:dyDescent="0.3"/>
  <cols>
    <col min="1" max="1" width="16.77734375" style="12" bestFit="1" customWidth="1"/>
    <col min="2" max="4" width="2.77734375" style="13" customWidth="1"/>
    <col min="5" max="5" width="4.33203125" style="14" bestFit="1" customWidth="1"/>
    <col min="6" max="6" width="4.44140625" style="10" customWidth="1"/>
    <col min="7" max="7" width="4.77734375" style="12" bestFit="1" customWidth="1"/>
    <col min="8" max="8" width="5.77734375" style="15" bestFit="1" customWidth="1"/>
    <col min="9" max="9" width="4.77734375" style="12" bestFit="1" customWidth="1"/>
    <col min="10" max="10" width="5.88671875" style="15" bestFit="1" customWidth="1"/>
    <col min="11" max="11" width="5.21875" style="16" bestFit="1" customWidth="1"/>
    <col min="12" max="12" width="28" style="8" bestFit="1" customWidth="1"/>
    <col min="13" max="16384" width="8.77734375" style="9"/>
  </cols>
  <sheetData>
    <row r="1" spans="1:12" x14ac:dyDescent="0.3">
      <c r="A1" s="1" t="s">
        <v>51</v>
      </c>
      <c r="B1" s="2"/>
      <c r="C1" s="2"/>
      <c r="D1" s="2"/>
      <c r="E1" s="3"/>
      <c r="F1" s="4"/>
      <c r="G1" s="1"/>
      <c r="H1" s="5"/>
      <c r="I1" s="1"/>
      <c r="J1" s="5"/>
      <c r="K1" s="6"/>
    </row>
    <row r="2" spans="1:12" ht="9.9499999999999993" customHeight="1" x14ac:dyDescent="0.3">
      <c r="A2" s="1"/>
      <c r="B2" s="2"/>
      <c r="C2" s="2"/>
      <c r="D2" s="2"/>
      <c r="E2" s="3"/>
      <c r="G2" s="1"/>
      <c r="H2" s="5"/>
      <c r="I2" s="1"/>
      <c r="J2" s="5"/>
      <c r="K2" s="6"/>
    </row>
    <row r="3" spans="1:12" x14ac:dyDescent="0.3">
      <c r="A3" s="40" t="s">
        <v>26</v>
      </c>
      <c r="B3" s="2"/>
      <c r="C3" s="2"/>
      <c r="D3" s="2"/>
      <c r="E3" s="3"/>
      <c r="F3" s="4"/>
      <c r="G3" s="1"/>
      <c r="H3" s="5"/>
      <c r="I3" s="1"/>
      <c r="J3" s="5"/>
      <c r="K3" s="6"/>
    </row>
    <row r="4" spans="1:12" ht="9.9499999999999993" customHeight="1" x14ac:dyDescent="0.3"/>
    <row r="5" spans="1:12" x14ac:dyDescent="0.3">
      <c r="A5" s="17" t="s">
        <v>0</v>
      </c>
      <c r="B5" s="18" t="s">
        <v>1</v>
      </c>
      <c r="C5" s="18" t="s">
        <v>2</v>
      </c>
      <c r="D5" s="18" t="s">
        <v>3</v>
      </c>
      <c r="E5" s="19" t="s">
        <v>4</v>
      </c>
      <c r="F5" s="10" t="s">
        <v>5</v>
      </c>
      <c r="G5" s="17" t="s">
        <v>6</v>
      </c>
      <c r="H5" s="20" t="s">
        <v>7</v>
      </c>
      <c r="I5" s="17" t="s">
        <v>8</v>
      </c>
      <c r="J5" s="20" t="s">
        <v>9</v>
      </c>
      <c r="K5" s="21" t="s">
        <v>10</v>
      </c>
      <c r="L5" s="12" t="s">
        <v>11</v>
      </c>
    </row>
    <row r="6" spans="1:12" ht="9.75" customHeight="1" x14ac:dyDescent="0.3">
      <c r="A6" s="17"/>
      <c r="B6" s="18"/>
      <c r="C6" s="18"/>
      <c r="D6" s="18"/>
      <c r="E6" s="19"/>
      <c r="G6" s="17"/>
      <c r="H6" s="20"/>
      <c r="I6" s="17"/>
      <c r="J6" s="20"/>
      <c r="K6" s="21"/>
    </row>
    <row r="7" spans="1:12" s="41" customFormat="1" x14ac:dyDescent="0.3">
      <c r="A7" s="48" t="s">
        <v>25</v>
      </c>
      <c r="B7" s="43">
        <v>12</v>
      </c>
      <c r="C7" s="43">
        <v>3</v>
      </c>
      <c r="D7" s="43">
        <v>1</v>
      </c>
      <c r="E7" s="44">
        <f>((B7+(D7*0.5))/(B7+C7+D7))</f>
        <v>0.78125</v>
      </c>
      <c r="F7" s="45" t="s">
        <v>12</v>
      </c>
      <c r="G7" s="42">
        <f>35+20+27+21+6+21+34+28+48+24+45+38+38+24+20+38</f>
        <v>467</v>
      </c>
      <c r="H7" s="46">
        <f>G7/(B7+C7+D7)</f>
        <v>29.1875</v>
      </c>
      <c r="I7" s="42">
        <f>7+13+24+28+18+24+17+23+13+7+6+17+24+10+20+0</f>
        <v>251</v>
      </c>
      <c r="J7" s="46">
        <f>I7/(B7+C7+D7)</f>
        <v>15.6875</v>
      </c>
      <c r="K7" s="47">
        <f>H7-J7</f>
        <v>13.5</v>
      </c>
      <c r="L7" s="42" t="s">
        <v>37</v>
      </c>
    </row>
    <row r="8" spans="1:12" x14ac:dyDescent="0.3">
      <c r="A8" s="42" t="s">
        <v>18</v>
      </c>
      <c r="B8" s="43">
        <v>12</v>
      </c>
      <c r="C8" s="43">
        <v>4</v>
      </c>
      <c r="D8" s="43">
        <v>0</v>
      </c>
      <c r="E8" s="44">
        <f>((B8+(D8*0.5))/(B8+C8+D8))</f>
        <v>0.75</v>
      </c>
      <c r="F8" s="45" t="s">
        <v>34</v>
      </c>
      <c r="G8" s="42">
        <f>31+21+26+38+21+25+37+23+29+34+17+24+16+10+42+21</f>
        <v>415</v>
      </c>
      <c r="H8" s="46">
        <f>G8/(B8+C8+D8)</f>
        <v>25.9375</v>
      </c>
      <c r="I8" s="42">
        <f>16+24+0+24+7+24+17+28+10+0+10+7+27+24+8+17</f>
        <v>243</v>
      </c>
      <c r="J8" s="46">
        <f>I8/(B8+C8+D8)</f>
        <v>15.1875</v>
      </c>
      <c r="K8" s="47">
        <f>H8-J8</f>
        <v>10.75</v>
      </c>
      <c r="L8" s="42" t="s">
        <v>38</v>
      </c>
    </row>
    <row r="9" spans="1:12" s="27" customFormat="1" x14ac:dyDescent="0.3">
      <c r="A9" s="48" t="s">
        <v>15</v>
      </c>
      <c r="B9" s="43">
        <v>11</v>
      </c>
      <c r="C9" s="43">
        <v>4</v>
      </c>
      <c r="D9" s="43">
        <v>1</v>
      </c>
      <c r="E9" s="44">
        <f>((B9+(D9*0.5))/(B9+C9+D9))</f>
        <v>0.71875</v>
      </c>
      <c r="F9" s="45" t="s">
        <v>39</v>
      </c>
      <c r="G9" s="42">
        <f>38+14+40+34+7+18+36+17+37+30+23+30+27+20+17+32</f>
        <v>420</v>
      </c>
      <c r="H9" s="46">
        <f>G9/(B9+C9+D9)</f>
        <v>26.25</v>
      </c>
      <c r="I9" s="42">
        <f>19+27+7+21+21+6+10+20+13+13+21+0+17+20+21+10</f>
        <v>246</v>
      </c>
      <c r="J9" s="46">
        <f>I9/(B9+C9+D9)</f>
        <v>15.375</v>
      </c>
      <c r="K9" s="47">
        <f>H9-J9</f>
        <v>10.875</v>
      </c>
      <c r="L9" s="42" t="s">
        <v>41</v>
      </c>
    </row>
    <row r="10" spans="1:12" s="27" customFormat="1" x14ac:dyDescent="0.3">
      <c r="A10" s="42" t="s">
        <v>30</v>
      </c>
      <c r="B10" s="43">
        <v>11</v>
      </c>
      <c r="C10" s="43">
        <v>5</v>
      </c>
      <c r="D10" s="43">
        <v>0</v>
      </c>
      <c r="E10" s="44">
        <f>((B10+(D10*0.5))/(B10+C10+D10))</f>
        <v>0.6875</v>
      </c>
      <c r="F10" s="45" t="s">
        <v>36</v>
      </c>
      <c r="G10" s="42">
        <f>27+24+32+30+16+19+17+31+28+27+10+13+34+17+34+21</f>
        <v>380</v>
      </c>
      <c r="H10" s="46">
        <f>G10/(B10+C10+D10)</f>
        <v>23.75</v>
      </c>
      <c r="I10" s="42">
        <f>14+21+10+27+17+14+34+13+21+20+17+30+18+38+31+18</f>
        <v>343</v>
      </c>
      <c r="J10" s="46">
        <f>I10/(B10+C10+D10)</f>
        <v>21.4375</v>
      </c>
      <c r="K10" s="47">
        <f>H10-J10</f>
        <v>2.3125</v>
      </c>
      <c r="L10" s="42" t="s">
        <v>42</v>
      </c>
    </row>
    <row r="11" spans="1:12" s="27" customFormat="1" x14ac:dyDescent="0.3">
      <c r="A11" s="22" t="s">
        <v>23</v>
      </c>
      <c r="B11" s="23">
        <v>8</v>
      </c>
      <c r="C11" s="23">
        <v>8</v>
      </c>
      <c r="D11" s="23">
        <v>0</v>
      </c>
      <c r="E11" s="24">
        <f>((B11+(D11*0.5))/(B11+C11+D11))</f>
        <v>0.5</v>
      </c>
      <c r="F11" s="11" t="s">
        <v>44</v>
      </c>
      <c r="G11" s="8">
        <f>24+31+27+31+24+28+20+35+17+44+21+45+17+27+24+31</f>
        <v>446</v>
      </c>
      <c r="H11" s="25">
        <f>G11/(B11+C11+D11)</f>
        <v>27.875</v>
      </c>
      <c r="I11" s="8">
        <f>21+35+30+35+38+21+17+42+14+9+28+35+27+16+38+28</f>
        <v>434</v>
      </c>
      <c r="J11" s="25">
        <f>I11/(B11+C11+D11)</f>
        <v>27.125</v>
      </c>
      <c r="K11" s="26">
        <f>H11-J11</f>
        <v>0.75</v>
      </c>
      <c r="L11" s="8" t="s">
        <v>35</v>
      </c>
    </row>
    <row r="12" spans="1:12" s="27" customFormat="1" x14ac:dyDescent="0.3">
      <c r="A12" s="8" t="s">
        <v>24</v>
      </c>
      <c r="B12" s="23">
        <v>6</v>
      </c>
      <c r="C12" s="23">
        <v>10</v>
      </c>
      <c r="D12" s="23">
        <v>0</v>
      </c>
      <c r="E12" s="24">
        <f>((B12+(D12*0.5))/(B12+C12+D12))</f>
        <v>0.375</v>
      </c>
      <c r="F12" s="11" t="s">
        <v>40</v>
      </c>
      <c r="G12" s="8">
        <f>24+7+0+35+34+13+23+14+10+35+21+7+18+24+26+27</f>
        <v>318</v>
      </c>
      <c r="H12" s="25">
        <f>G12/(B12+C12+D12)</f>
        <v>19.875</v>
      </c>
      <c r="I12" s="8">
        <f>27+40+26+31+31+31+21+22+29+45+23+24+21+14+21+20</f>
        <v>426</v>
      </c>
      <c r="J12" s="25">
        <f>I12/(B12+C12+D12)</f>
        <v>26.625</v>
      </c>
      <c r="K12" s="26">
        <f>H12-J12</f>
        <v>-6.75</v>
      </c>
      <c r="L12" s="8" t="s">
        <v>35</v>
      </c>
    </row>
    <row r="13" spans="1:12" s="27" customFormat="1" x14ac:dyDescent="0.3">
      <c r="A13" s="8" t="s">
        <v>21</v>
      </c>
      <c r="B13" s="23">
        <v>5</v>
      </c>
      <c r="C13" s="23">
        <v>11</v>
      </c>
      <c r="D13" s="23">
        <v>0</v>
      </c>
      <c r="E13" s="24">
        <f>((B13+(D13*0.5))/(B13+C13+D13))</f>
        <v>0.3125</v>
      </c>
      <c r="F13" s="11" t="s">
        <v>47</v>
      </c>
      <c r="G13" s="8">
        <f>40+10+21+10+24+42+24+21+20+39+38+8+0+10+28+21</f>
        <v>356</v>
      </c>
      <c r="H13" s="25">
        <f>G13/(B13+C13+D13)</f>
        <v>22.25</v>
      </c>
      <c r="I13" s="8">
        <f>21+32+27+36+21+35+25+23+27+36+30+42+38+32+31+26</f>
        <v>482</v>
      </c>
      <c r="J13" s="25">
        <f>I13/(B13+C13+D13)</f>
        <v>30.125</v>
      </c>
      <c r="K13" s="26">
        <f>H13-J13</f>
        <v>-7.875</v>
      </c>
      <c r="L13" s="8" t="s">
        <v>35</v>
      </c>
    </row>
    <row r="14" spans="1:12" s="27" customFormat="1" x14ac:dyDescent="0.3">
      <c r="A14" s="8" t="s">
        <v>29</v>
      </c>
      <c r="B14" s="23">
        <v>3</v>
      </c>
      <c r="C14" s="23">
        <v>13</v>
      </c>
      <c r="D14" s="23">
        <v>0</v>
      </c>
      <c r="E14" s="24">
        <f>((B14+(D14*0.5))/(B14+C14+D14))</f>
        <v>0.1875</v>
      </c>
      <c r="F14" s="11" t="s">
        <v>50</v>
      </c>
      <c r="G14" s="8">
        <f>13+19+21+21+17+17+22+17+13+14+36+6+7+18+20+48</f>
        <v>309</v>
      </c>
      <c r="H14" s="25">
        <f>G14/(B14+C14+D14)</f>
        <v>19.3125</v>
      </c>
      <c r="I14" s="8">
        <f>20+38+40+24+16+37+14+31+37+17+39+45+24+34+27+21</f>
        <v>464</v>
      </c>
      <c r="J14" s="25">
        <f>I14/(B14+C14+D14)</f>
        <v>29</v>
      </c>
      <c r="K14" s="26">
        <f>H14-J14</f>
        <v>-9.6875</v>
      </c>
      <c r="L14" s="8" t="s">
        <v>35</v>
      </c>
    </row>
    <row r="15" spans="1:12" s="27" customFormat="1" x14ac:dyDescent="0.3">
      <c r="A15" s="8" t="s">
        <v>28</v>
      </c>
      <c r="B15" s="23">
        <v>3</v>
      </c>
      <c r="C15" s="23">
        <v>13</v>
      </c>
      <c r="D15" s="23">
        <v>0</v>
      </c>
      <c r="E15" s="24">
        <f>((B15+(D15*0.5))/(B15+C15+D15))</f>
        <v>0.1875</v>
      </c>
      <c r="F15" s="11" t="s">
        <v>50</v>
      </c>
      <c r="G15" s="8">
        <f>7+16+35+27+21+14+31+31+9+13+0+30+0+31+14+21</f>
        <v>300</v>
      </c>
      <c r="H15" s="25">
        <f>G15/(B15+C15+D15)</f>
        <v>18.75</v>
      </c>
      <c r="I15" s="8">
        <f>35+31+31+21+34+19+34+17+44+48+34+38+30+34+24+48</f>
        <v>522</v>
      </c>
      <c r="J15" s="25">
        <f>I15/(B15+C15+D15)</f>
        <v>32.625</v>
      </c>
      <c r="K15" s="26">
        <f>H15-J15</f>
        <v>-13.875</v>
      </c>
      <c r="L15" s="8" t="s">
        <v>35</v>
      </c>
    </row>
    <row r="16" spans="1:12" s="27" customFormat="1" x14ac:dyDescent="0.3">
      <c r="A16" s="8"/>
      <c r="B16" s="23"/>
      <c r="C16" s="23"/>
      <c r="D16" s="23"/>
      <c r="E16" s="24"/>
      <c r="F16" s="11"/>
      <c r="G16" s="8"/>
      <c r="H16" s="25"/>
      <c r="I16" s="8"/>
      <c r="J16" s="25"/>
      <c r="K16" s="26"/>
      <c r="L16" s="8"/>
    </row>
    <row r="17" spans="1:12" s="27" customFormat="1" x14ac:dyDescent="0.3">
      <c r="A17" s="12" t="s">
        <v>13</v>
      </c>
      <c r="B17" s="13">
        <f>SUM(B7:B15)</f>
        <v>71</v>
      </c>
      <c r="C17" s="13">
        <f>SUM(C7:C15)</f>
        <v>71</v>
      </c>
      <c r="D17" s="13">
        <f>SUM(D7:D15)</f>
        <v>2</v>
      </c>
      <c r="E17" s="14">
        <f>((B17+(D17*0.5))/(B17+C17+D17))</f>
        <v>0.5</v>
      </c>
      <c r="F17" s="10"/>
      <c r="G17" s="28">
        <f>SUM(G7:G15)</f>
        <v>3411</v>
      </c>
      <c r="H17" s="15">
        <f>G17/(B17+C17+D17)</f>
        <v>23.6875</v>
      </c>
      <c r="I17" s="28">
        <f>SUM(I7:I15)</f>
        <v>3411</v>
      </c>
      <c r="J17" s="15">
        <f>I17/(B17+C17+D17)</f>
        <v>23.6875</v>
      </c>
      <c r="K17" s="16">
        <f>H17-J17</f>
        <v>0</v>
      </c>
      <c r="L17" s="8"/>
    </row>
    <row r="18" spans="1:12" s="27" customFormat="1" x14ac:dyDescent="0.3">
      <c r="A18" s="8"/>
      <c r="B18" s="23"/>
      <c r="C18" s="23"/>
      <c r="D18" s="23"/>
      <c r="E18" s="24"/>
      <c r="F18" s="11"/>
      <c r="G18" s="8"/>
      <c r="H18" s="25"/>
      <c r="I18" s="8"/>
      <c r="J18" s="25"/>
      <c r="K18" s="26"/>
      <c r="L18" s="8"/>
    </row>
    <row r="19" spans="1:12" s="27" customFormat="1" x14ac:dyDescent="0.3">
      <c r="A19" s="40" t="s">
        <v>27</v>
      </c>
      <c r="B19" s="30"/>
      <c r="C19" s="30"/>
      <c r="D19" s="30"/>
      <c r="E19" s="31"/>
      <c r="F19" s="7"/>
      <c r="G19" s="29"/>
      <c r="H19" s="32"/>
      <c r="I19" s="29"/>
      <c r="J19" s="32"/>
      <c r="K19" s="33"/>
      <c r="L19" s="8"/>
    </row>
    <row r="20" spans="1:12" s="27" customFormat="1" ht="9.9499999999999993" customHeight="1" x14ac:dyDescent="0.3">
      <c r="A20" s="8"/>
      <c r="B20" s="23"/>
      <c r="C20" s="23"/>
      <c r="D20" s="23"/>
      <c r="E20" s="24"/>
      <c r="F20" s="11"/>
      <c r="G20" s="8"/>
      <c r="H20" s="25"/>
      <c r="I20" s="8"/>
      <c r="J20" s="25"/>
      <c r="K20" s="26"/>
      <c r="L20" s="8"/>
    </row>
    <row r="21" spans="1:12" s="39" customFormat="1" x14ac:dyDescent="0.3">
      <c r="A21" s="17" t="s">
        <v>0</v>
      </c>
      <c r="B21" s="18" t="s">
        <v>1</v>
      </c>
      <c r="C21" s="18" t="s">
        <v>2</v>
      </c>
      <c r="D21" s="18" t="s">
        <v>3</v>
      </c>
      <c r="E21" s="19" t="s">
        <v>4</v>
      </c>
      <c r="F21" s="10" t="s">
        <v>5</v>
      </c>
      <c r="G21" s="17" t="s">
        <v>6</v>
      </c>
      <c r="H21" s="20" t="s">
        <v>7</v>
      </c>
      <c r="I21" s="17" t="s">
        <v>8</v>
      </c>
      <c r="J21" s="20" t="s">
        <v>9</v>
      </c>
      <c r="K21" s="21" t="s">
        <v>10</v>
      </c>
      <c r="L21" s="12" t="s">
        <v>11</v>
      </c>
    </row>
    <row r="22" spans="1:12" s="27" customFormat="1" ht="9.75" customHeight="1" x14ac:dyDescent="0.3">
      <c r="A22" s="34"/>
      <c r="B22" s="35"/>
      <c r="C22" s="35"/>
      <c r="D22" s="35"/>
      <c r="E22" s="36"/>
      <c r="F22" s="11"/>
      <c r="G22" s="34"/>
      <c r="H22" s="37"/>
      <c r="I22" s="34"/>
      <c r="J22" s="37"/>
      <c r="K22" s="38"/>
      <c r="L22" s="8"/>
    </row>
    <row r="23" spans="1:12" s="41" customFormat="1" x14ac:dyDescent="0.3">
      <c r="A23" s="42" t="s">
        <v>17</v>
      </c>
      <c r="B23" s="43">
        <v>12</v>
      </c>
      <c r="C23" s="43">
        <v>2</v>
      </c>
      <c r="D23" s="43">
        <v>2</v>
      </c>
      <c r="E23" s="44">
        <f t="shared" ref="E23:E31" si="0">((B23+(D23*0.5))/(B23+C23+D23))</f>
        <v>0.8125</v>
      </c>
      <c r="F23" s="45" t="s">
        <v>12</v>
      </c>
      <c r="G23" s="42">
        <f>20+34+21+20+58+24+35+52+31+35+28+0+49+28+24+38</f>
        <v>497</v>
      </c>
      <c r="H23" s="46">
        <f t="shared" ref="H23:H31" si="1">G23/(B23+C23+D23)</f>
        <v>31.0625</v>
      </c>
      <c r="I23" s="42">
        <f>13+31+26+17+14+17+22+24+25+35+28+7+6+9+13+35</f>
        <v>322</v>
      </c>
      <c r="J23" s="46">
        <f t="shared" ref="J23:J31" si="2">I23/(B23+C23+D23)</f>
        <v>20.125</v>
      </c>
      <c r="K23" s="47">
        <f t="shared" ref="K23:K31" si="3">H23-J23</f>
        <v>10.9375</v>
      </c>
      <c r="L23" s="42" t="s">
        <v>37</v>
      </c>
    </row>
    <row r="24" spans="1:12" x14ac:dyDescent="0.3">
      <c r="A24" s="48" t="s">
        <v>16</v>
      </c>
      <c r="B24" s="43">
        <v>11</v>
      </c>
      <c r="C24" s="43">
        <v>4</v>
      </c>
      <c r="D24" s="43">
        <v>1</v>
      </c>
      <c r="E24" s="44">
        <f t="shared" si="0"/>
        <v>0.71875</v>
      </c>
      <c r="F24" s="45" t="s">
        <v>36</v>
      </c>
      <c r="G24" s="42">
        <f>17+31+20+42+9+24+24+18+14+30+44+35+10+38+35+41</f>
        <v>432</v>
      </c>
      <c r="H24" s="46">
        <f t="shared" si="1"/>
        <v>27</v>
      </c>
      <c r="I24" s="42">
        <f>20+14+17+17+15+14+14+10+27+20+6+35+26+20+20+10</f>
        <v>285</v>
      </c>
      <c r="J24" s="46">
        <f t="shared" si="2"/>
        <v>17.8125</v>
      </c>
      <c r="K24" s="47">
        <f t="shared" si="3"/>
        <v>9.1875</v>
      </c>
      <c r="L24" s="42" t="s">
        <v>38</v>
      </c>
    </row>
    <row r="25" spans="1:12" x14ac:dyDescent="0.3">
      <c r="A25" s="48" t="s">
        <v>14</v>
      </c>
      <c r="B25" s="43">
        <v>9</v>
      </c>
      <c r="C25" s="43">
        <v>5</v>
      </c>
      <c r="D25" s="43">
        <v>2</v>
      </c>
      <c r="E25" s="44">
        <f t="shared" si="0"/>
        <v>0.625</v>
      </c>
      <c r="F25" s="45" t="s">
        <v>43</v>
      </c>
      <c r="G25" s="42">
        <f>21+13+35+10+21+14+30+15+28+21+20+27+13+10+38+20</f>
        <v>336</v>
      </c>
      <c r="H25" s="46">
        <f t="shared" si="1"/>
        <v>21</v>
      </c>
      <c r="I25" s="42">
        <f>9+20+24+22+28+10+14+9+28+21+10+17+19+9+7+35</f>
        <v>282</v>
      </c>
      <c r="J25" s="46">
        <f t="shared" si="2"/>
        <v>17.625</v>
      </c>
      <c r="K25" s="47">
        <f t="shared" si="3"/>
        <v>3.375</v>
      </c>
      <c r="L25" s="42" t="s">
        <v>41</v>
      </c>
    </row>
    <row r="26" spans="1:12" x14ac:dyDescent="0.3">
      <c r="A26" s="22" t="s">
        <v>22</v>
      </c>
      <c r="B26" s="23">
        <v>9</v>
      </c>
      <c r="C26" s="23">
        <v>7</v>
      </c>
      <c r="D26" s="23">
        <v>0</v>
      </c>
      <c r="E26" s="24">
        <f t="shared" si="0"/>
        <v>0.5625</v>
      </c>
      <c r="F26" s="11" t="s">
        <v>45</v>
      </c>
      <c r="G26" s="8">
        <f>30+38+26+41+26+24+28+14+14+34+7+24+17+24+17+20</f>
        <v>384</v>
      </c>
      <c r="H26" s="25">
        <f t="shared" si="1"/>
        <v>24</v>
      </c>
      <c r="I26" s="8">
        <f>17+3+21+16+11+9+21+24+21+17+0+30+27+31+24+38</f>
        <v>310</v>
      </c>
      <c r="J26" s="25">
        <f t="shared" si="2"/>
        <v>19.375</v>
      </c>
      <c r="K26" s="26">
        <f t="shared" si="3"/>
        <v>4.625</v>
      </c>
      <c r="L26" s="8" t="s">
        <v>35</v>
      </c>
    </row>
    <row r="27" spans="1:12" x14ac:dyDescent="0.3">
      <c r="A27" s="8" t="s">
        <v>20</v>
      </c>
      <c r="B27" s="23">
        <v>8</v>
      </c>
      <c r="C27" s="23">
        <v>7</v>
      </c>
      <c r="D27" s="23">
        <v>1</v>
      </c>
      <c r="E27" s="24">
        <f t="shared" si="0"/>
        <v>0.53125</v>
      </c>
      <c r="F27" s="11" t="s">
        <v>44</v>
      </c>
      <c r="G27" s="8">
        <f>20+41+26+11+24+10+22+10+37+21+27+30+29+9+26+9</f>
        <v>352</v>
      </c>
      <c r="H27" s="25">
        <f t="shared" si="1"/>
        <v>22</v>
      </c>
      <c r="I27" s="8">
        <f>7+7+16+26+24+14+35+18+3+35+0+24+26+10+10+28</f>
        <v>283</v>
      </c>
      <c r="J27" s="25">
        <f t="shared" si="2"/>
        <v>17.6875</v>
      </c>
      <c r="K27" s="26">
        <f t="shared" si="3"/>
        <v>4.3125</v>
      </c>
      <c r="L27" s="8" t="s">
        <v>35</v>
      </c>
    </row>
    <row r="28" spans="1:12" s="27" customFormat="1" x14ac:dyDescent="0.3">
      <c r="A28" s="8" t="s">
        <v>19</v>
      </c>
      <c r="B28" s="23">
        <v>8</v>
      </c>
      <c r="C28" s="23">
        <v>7</v>
      </c>
      <c r="D28" s="23">
        <v>1</v>
      </c>
      <c r="E28" s="24">
        <f t="shared" si="0"/>
        <v>0.53125</v>
      </c>
      <c r="F28" s="11" t="s">
        <v>44</v>
      </c>
      <c r="G28" s="8">
        <f>27+28+31+16+22+24+30+14+34+31+25+24+17+26+19+10</f>
        <v>378</v>
      </c>
      <c r="H28" s="25">
        <f t="shared" si="1"/>
        <v>23.625</v>
      </c>
      <c r="I28" s="8">
        <f>6+3+34+41+10+24+10+24+10+27+31+17+35+29+13+41</f>
        <v>355</v>
      </c>
      <c r="J28" s="25">
        <f t="shared" si="2"/>
        <v>22.1875</v>
      </c>
      <c r="K28" s="26">
        <f t="shared" si="3"/>
        <v>1.4375</v>
      </c>
      <c r="L28" s="8" t="s">
        <v>35</v>
      </c>
    </row>
    <row r="29" spans="1:12" x14ac:dyDescent="0.3">
      <c r="A29" s="8" t="s">
        <v>32</v>
      </c>
      <c r="B29" s="23">
        <v>7</v>
      </c>
      <c r="C29" s="23">
        <v>9</v>
      </c>
      <c r="D29" s="23">
        <v>0</v>
      </c>
      <c r="E29" s="24">
        <f t="shared" si="0"/>
        <v>0.4375</v>
      </c>
      <c r="F29" s="11" t="s">
        <v>49</v>
      </c>
      <c r="G29" s="8">
        <f>9+3+16+17+9+52+17+28+27+35+27+10+31+28+13+34</f>
        <v>356</v>
      </c>
      <c r="H29" s="25">
        <f t="shared" si="1"/>
        <v>22.25</v>
      </c>
      <c r="I29" s="8">
        <f>21+28+26+20+24+13+24+9+14+21+31+20+24+6+24+20</f>
        <v>325</v>
      </c>
      <c r="J29" s="25">
        <f t="shared" si="2"/>
        <v>20.3125</v>
      </c>
      <c r="K29" s="26">
        <f t="shared" si="3"/>
        <v>1.9375</v>
      </c>
      <c r="L29" s="8" t="s">
        <v>35</v>
      </c>
    </row>
    <row r="30" spans="1:12" x14ac:dyDescent="0.3">
      <c r="A30" s="8" t="s">
        <v>33</v>
      </c>
      <c r="B30" s="23">
        <v>3</v>
      </c>
      <c r="C30" s="23">
        <v>11</v>
      </c>
      <c r="D30" s="23">
        <v>2</v>
      </c>
      <c r="E30" s="24">
        <f t="shared" si="0"/>
        <v>0.25</v>
      </c>
      <c r="F30" s="11" t="s">
        <v>48</v>
      </c>
      <c r="G30" s="8">
        <f>17+7+14+24+20+9+10+24+20+0+21+21+35+35+35+20</f>
        <v>312</v>
      </c>
      <c r="H30" s="25">
        <f t="shared" si="1"/>
        <v>19.5</v>
      </c>
      <c r="I30" s="8">
        <f>30+41+31+35+20+28+30+52+30+27+14+21+17+6+38+34</f>
        <v>454</v>
      </c>
      <c r="J30" s="25">
        <f t="shared" si="2"/>
        <v>28.375</v>
      </c>
      <c r="K30" s="26">
        <f t="shared" si="3"/>
        <v>-8.875</v>
      </c>
      <c r="L30" s="8" t="s">
        <v>35</v>
      </c>
    </row>
    <row r="31" spans="1:12" x14ac:dyDescent="0.3">
      <c r="A31" s="8" t="s">
        <v>31</v>
      </c>
      <c r="B31" s="23">
        <v>0</v>
      </c>
      <c r="C31" s="23">
        <v>15</v>
      </c>
      <c r="D31" s="23">
        <v>1</v>
      </c>
      <c r="E31" s="24">
        <f t="shared" si="0"/>
        <v>3.125E-2</v>
      </c>
      <c r="F31" s="11" t="s">
        <v>46</v>
      </c>
      <c r="G31" s="8">
        <f>6+7+3+17+14+13+20+14+3+6+10+17+6+6+6+7</f>
        <v>155</v>
      </c>
      <c r="H31" s="25">
        <f t="shared" si="1"/>
        <v>9.6875</v>
      </c>
      <c r="I31" s="8">
        <f>27+20+38+42+58+52+20+30+37+44+34+34+28+49+35+38</f>
        <v>586</v>
      </c>
      <c r="J31" s="25">
        <f t="shared" si="2"/>
        <v>36.625</v>
      </c>
      <c r="K31" s="26">
        <f t="shared" si="3"/>
        <v>-26.9375</v>
      </c>
      <c r="L31" s="8" t="s">
        <v>35</v>
      </c>
    </row>
    <row r="33" spans="1:12" x14ac:dyDescent="0.3">
      <c r="A33" s="12" t="s">
        <v>13</v>
      </c>
      <c r="B33" s="13">
        <f>SUM(B23:B31)</f>
        <v>67</v>
      </c>
      <c r="C33" s="13">
        <f>SUM(C23:C31)</f>
        <v>67</v>
      </c>
      <c r="D33" s="13">
        <f>SUM(D23:D31)</f>
        <v>10</v>
      </c>
      <c r="E33" s="14">
        <f>((B33+(D33*0.5))/(B33+C33+D33))</f>
        <v>0.5</v>
      </c>
      <c r="G33" s="28">
        <f>SUM(G23:G31)</f>
        <v>3202</v>
      </c>
      <c r="H33" s="15">
        <f>G33/(B33+C33+D33)</f>
        <v>22.236111111111111</v>
      </c>
      <c r="I33" s="28">
        <f>SUM(I23:I31)</f>
        <v>3202</v>
      </c>
      <c r="J33" s="15">
        <f>I33/(B33+C33+D33)</f>
        <v>22.236111111111111</v>
      </c>
      <c r="K33" s="16">
        <f>H33-J33</f>
        <v>0</v>
      </c>
      <c r="L33" s="11"/>
    </row>
    <row r="35" spans="1:12" s="27" customFormat="1" x14ac:dyDescent="0.3"/>
  </sheetData>
  <sortState ref="A7:L15">
    <sortCondition descending="1" ref="E7:E15"/>
    <sortCondition descending="1" ref="K7:K15"/>
  </sortState>
  <phoneticPr fontId="0" type="noConversion"/>
  <printOptions horizontalCentered="1" verticalCentered="1" gridLines="1"/>
  <pageMargins left="0" right="0" top="0" bottom="0" header="0" footer="0"/>
  <pageSetup orientation="landscape" r:id="rId1"/>
  <headerFooter alignWithMargins="0"/>
  <webPublishItems count="1">
    <webPublishItem id="15218" divId="1965_Summer_Thunder_Standings_15218" sourceType="sheet" destinationFile="C:\Office Documents\OOPS\Summer Thunder\1965\1965_Summer_Thunder_Standings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GG Standings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</cp:lastModifiedBy>
  <cp:lastPrinted>2020-02-02T11:45:15Z</cp:lastPrinted>
  <dcterms:created xsi:type="dcterms:W3CDTF">2011-05-01T20:08:54Z</dcterms:created>
  <dcterms:modified xsi:type="dcterms:W3CDTF">2021-07-06T10:44:52Z</dcterms:modified>
</cp:coreProperties>
</file>